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52" yWindow="1140" windowWidth="15120" windowHeight="6336" activeTab="1"/>
  </bookViews>
  <sheets>
    <sheet name="5" sheetId="15" r:id="rId1"/>
    <sheet name="6" sheetId="16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H49" i="16" l="1"/>
  <c r="H50" i="16"/>
  <c r="O86" i="15"/>
  <c r="J57" i="16"/>
  <c r="I57" i="16"/>
  <c r="H57" i="16"/>
  <c r="G57" i="16"/>
  <c r="G50" i="16" l="1"/>
  <c r="G49" i="16"/>
  <c r="G34" i="16"/>
  <c r="G33" i="16"/>
  <c r="O85" i="15"/>
  <c r="P86" i="15"/>
  <c r="P85" i="15" s="1"/>
  <c r="Q86" i="15"/>
  <c r="Q85" i="15" s="1"/>
  <c r="R86" i="15"/>
  <c r="R85" i="15" s="1"/>
  <c r="I50" i="16"/>
  <c r="J50" i="16"/>
  <c r="I49" i="16"/>
  <c r="J49" i="16"/>
  <c r="H34" i="16"/>
  <c r="I34" i="16"/>
  <c r="J34" i="16"/>
  <c r="R20" i="15"/>
  <c r="R21" i="15"/>
  <c r="R18" i="15" s="1"/>
  <c r="R145" i="15"/>
  <c r="R119" i="15"/>
  <c r="R118" i="15" s="1"/>
  <c r="R47" i="15"/>
  <c r="R45" i="15"/>
  <c r="R46" i="15" s="1"/>
  <c r="R27" i="15" l="1"/>
  <c r="R19" i="15" s="1"/>
  <c r="R17" i="15" s="1"/>
  <c r="H59" i="16"/>
  <c r="J59" i="16"/>
  <c r="G41" i="16"/>
  <c r="G42" i="16"/>
  <c r="N46" i="15"/>
  <c r="O47" i="15"/>
  <c r="P47" i="15"/>
  <c r="Q47" i="15"/>
  <c r="N47" i="15"/>
  <c r="N27" i="15"/>
  <c r="N20" i="15"/>
  <c r="N45" i="15" l="1"/>
  <c r="F23" i="16"/>
  <c r="I41" i="16"/>
  <c r="J41" i="16"/>
  <c r="I42" i="16"/>
  <c r="J42" i="16"/>
  <c r="H41" i="16"/>
  <c r="H42" i="16"/>
  <c r="I33" i="16"/>
  <c r="J33" i="16"/>
  <c r="H33" i="16"/>
  <c r="G25" i="16"/>
  <c r="P20" i="15"/>
  <c r="Q20" i="15"/>
  <c r="O20" i="15"/>
  <c r="J58" i="16"/>
  <c r="I58" i="16"/>
  <c r="G21" i="16"/>
  <c r="H58" i="16"/>
  <c r="O119" i="15"/>
  <c r="P119" i="15"/>
  <c r="Q119" i="15"/>
  <c r="O45" i="15"/>
  <c r="O46" i="15" s="1"/>
  <c r="P45" i="15"/>
  <c r="P46" i="15" s="1"/>
  <c r="P27" i="15"/>
  <c r="O27" i="15"/>
  <c r="Q145" i="15"/>
  <c r="J65" i="16" s="1"/>
  <c r="O145" i="15"/>
  <c r="H65" i="16" s="1"/>
  <c r="P145" i="15"/>
  <c r="I65" i="16" s="1"/>
  <c r="G58" i="16"/>
  <c r="G23" i="16" l="1"/>
  <c r="G22" i="16" s="1"/>
  <c r="G18" i="16"/>
  <c r="I31" i="16"/>
  <c r="I30" i="16" s="1"/>
  <c r="J39" i="16"/>
  <c r="J38" i="16" s="1"/>
  <c r="I39" i="16"/>
  <c r="I38" i="16" s="1"/>
  <c r="J31" i="16"/>
  <c r="J30" i="16" s="1"/>
  <c r="H31" i="16"/>
  <c r="H30" i="16" s="1"/>
  <c r="I47" i="16"/>
  <c r="I46" i="16" s="1"/>
  <c r="J47" i="16"/>
  <c r="J46" i="16" s="1"/>
  <c r="H47" i="16"/>
  <c r="H46" i="16" s="1"/>
  <c r="H39" i="16"/>
  <c r="H38" i="16" s="1"/>
  <c r="G59" i="16"/>
  <c r="G19" i="16" s="1"/>
  <c r="N145" i="15"/>
  <c r="G65" i="16" s="1"/>
  <c r="G17" i="16" s="1"/>
  <c r="M145" i="15"/>
  <c r="N119" i="15"/>
  <c r="N120" i="15"/>
  <c r="Q45" i="15"/>
  <c r="Q46" i="15" s="1"/>
  <c r="O25" i="15"/>
  <c r="N21" i="15"/>
  <c r="N18" i="15" s="1"/>
  <c r="E57" i="16"/>
  <c r="H55" i="16"/>
  <c r="H54" i="16" s="1"/>
  <c r="J18" i="16"/>
  <c r="G31" i="16"/>
  <c r="G30" i="16" s="1"/>
  <c r="M21" i="15"/>
  <c r="M22" i="15" s="1"/>
  <c r="Q21" i="15"/>
  <c r="Q18" i="15" s="1"/>
  <c r="P21" i="15"/>
  <c r="P18" i="15" s="1"/>
  <c r="M130" i="15"/>
  <c r="M119" i="15" s="1"/>
  <c r="Q120" i="15"/>
  <c r="Q118" i="15" s="1"/>
  <c r="P120" i="15"/>
  <c r="O120" i="15"/>
  <c r="O118" i="15" s="1"/>
  <c r="F17" i="16"/>
  <c r="E59" i="16"/>
  <c r="H17" i="16"/>
  <c r="O19" i="15"/>
  <c r="M96" i="15"/>
  <c r="M27" i="15"/>
  <c r="J63" i="16"/>
  <c r="J62" i="16" s="1"/>
  <c r="I63" i="16"/>
  <c r="I62" i="16" s="1"/>
  <c r="H63" i="16"/>
  <c r="H62" i="16" s="1"/>
  <c r="F63" i="16"/>
  <c r="F62" i="16" s="1"/>
  <c r="E60" i="16"/>
  <c r="E58" i="16"/>
  <c r="J55" i="16"/>
  <c r="J54" i="16" s="1"/>
  <c r="I55" i="16"/>
  <c r="I54" i="16" s="1"/>
  <c r="C54" i="16"/>
  <c r="E53" i="16"/>
  <c r="E52" i="16"/>
  <c r="E51" i="16"/>
  <c r="E50" i="16"/>
  <c r="E44" i="16"/>
  <c r="E43" i="16"/>
  <c r="E42" i="16"/>
  <c r="E41" i="16"/>
  <c r="G39" i="16"/>
  <c r="E35" i="16"/>
  <c r="F31" i="16"/>
  <c r="F30" i="16" s="1"/>
  <c r="E34" i="16"/>
  <c r="E26" i="16"/>
  <c r="E25" i="16"/>
  <c r="J23" i="16"/>
  <c r="J22" i="16" s="1"/>
  <c r="I23" i="16"/>
  <c r="I22" i="16" s="1"/>
  <c r="H23" i="16"/>
  <c r="H22" i="16" s="1"/>
  <c r="F22" i="16"/>
  <c r="J21" i="16"/>
  <c r="I21" i="16"/>
  <c r="H21" i="16"/>
  <c r="F21" i="16"/>
  <c r="E21" i="16" s="1"/>
  <c r="J20" i="16"/>
  <c r="I20" i="16"/>
  <c r="H20" i="16"/>
  <c r="G20" i="16"/>
  <c r="F20" i="16"/>
  <c r="J19" i="16"/>
  <c r="I19" i="16"/>
  <c r="H19" i="16"/>
  <c r="F19" i="16"/>
  <c r="I18" i="16"/>
  <c r="H18" i="16"/>
  <c r="F18" i="16"/>
  <c r="I17" i="16"/>
  <c r="M120" i="15"/>
  <c r="M20" i="15" s="1"/>
  <c r="M101" i="15"/>
  <c r="F55" i="16"/>
  <c r="F54" i="16" s="1"/>
  <c r="F47" i="16"/>
  <c r="F46" i="16" s="1"/>
  <c r="F39" i="16"/>
  <c r="F38" i="16" s="1"/>
  <c r="P19" i="15"/>
  <c r="M45" i="15"/>
  <c r="M46" i="15" s="1"/>
  <c r="E20" i="16" l="1"/>
  <c r="E23" i="16"/>
  <c r="E22" i="16" s="1"/>
  <c r="F15" i="16"/>
  <c r="F14" i="16" s="1"/>
  <c r="M18" i="15"/>
  <c r="M86" i="15"/>
  <c r="M85" i="15" s="1"/>
  <c r="M19" i="15" s="1"/>
  <c r="M17" i="15" s="1"/>
  <c r="P17" i="15"/>
  <c r="I15" i="16"/>
  <c r="I14" i="16" s="1"/>
  <c r="G55" i="16"/>
  <c r="G54" i="16" s="1"/>
  <c r="E54" i="16" s="1"/>
  <c r="J17" i="16"/>
  <c r="J15" i="16" s="1"/>
  <c r="J14" i="16" s="1"/>
  <c r="H15" i="16"/>
  <c r="H14" i="16" s="1"/>
  <c r="E39" i="16"/>
  <c r="E18" i="16"/>
  <c r="E33" i="16"/>
  <c r="E31" i="16" s="1"/>
  <c r="E30" i="16" s="1"/>
  <c r="P118" i="15"/>
  <c r="G47" i="16"/>
  <c r="N86" i="15"/>
  <c r="G63" i="16"/>
  <c r="G62" i="16" s="1"/>
  <c r="E62" i="16" s="1"/>
  <c r="E65" i="16"/>
  <c r="G38" i="16"/>
  <c r="E55" i="16"/>
  <c r="N118" i="15"/>
  <c r="Q27" i="15"/>
  <c r="Q19" i="15" s="1"/>
  <c r="M118" i="15"/>
  <c r="O17" i="15"/>
  <c r="N85" i="15" l="1"/>
  <c r="N19" i="15"/>
  <c r="G15" i="16"/>
  <c r="G46" i="16"/>
  <c r="E17" i="16"/>
  <c r="Q17" i="15"/>
  <c r="E49" i="16"/>
  <c r="E47" i="16" s="1"/>
  <c r="E46" i="16" s="1"/>
  <c r="E38" i="16"/>
  <c r="E63" i="16"/>
  <c r="E19" i="16"/>
  <c r="E15" i="16" l="1"/>
  <c r="E14" i="16" s="1"/>
</calcChain>
</file>

<file path=xl/sharedStrings.xml><?xml version="1.0" encoding="utf-8"?>
<sst xmlns="http://schemas.openxmlformats.org/spreadsheetml/2006/main" count="605" uniqueCount="228">
  <si>
    <t>Ответственный исполнитель, соисполнители</t>
  </si>
  <si>
    <t>10</t>
  </si>
  <si>
    <t>11</t>
  </si>
  <si>
    <t>12</t>
  </si>
  <si>
    <t>14</t>
  </si>
  <si>
    <t>15</t>
  </si>
  <si>
    <t>1</t>
  </si>
  <si>
    <t>4</t>
  </si>
  <si>
    <t>Управление жилищно-коммунального хозяйства</t>
  </si>
  <si>
    <t>Реализация мер по переселению граждан из аварийного жилищного фонда (жилых помещений в многоквартирных домах, признанных в установленном порядке аварийными и подлежащими сносу или реконструкции в связи с физическим износом в процессе их эксплуатации)</t>
  </si>
  <si>
    <t>Рассмотрение обращений и заявлений граждан, индивидуальных предпринимателей и юридических лиц по вопросам соблюдения требований жилищного законодательства</t>
  </si>
  <si>
    <t>2</t>
  </si>
  <si>
    <t>Код аналитической программной классификации</t>
  </si>
  <si>
    <t>Пп</t>
  </si>
  <si>
    <t>ОМ</t>
  </si>
  <si>
    <t>М</t>
  </si>
  <si>
    <t>01</t>
  </si>
  <si>
    <t>02</t>
  </si>
  <si>
    <t>03</t>
  </si>
  <si>
    <t>04</t>
  </si>
  <si>
    <t>к муниципальной программе</t>
  </si>
  <si>
    <t>МП</t>
  </si>
  <si>
    <t>3</t>
  </si>
  <si>
    <t>05</t>
  </si>
  <si>
    <t>06</t>
  </si>
  <si>
    <t>07</t>
  </si>
  <si>
    <t>08</t>
  </si>
  <si>
    <t>09</t>
  </si>
  <si>
    <t>13</t>
  </si>
  <si>
    <t>5</t>
  </si>
  <si>
    <t>6</t>
  </si>
  <si>
    <t>"Содержание и развитие городского хозяйства"</t>
  </si>
  <si>
    <t>Реализация мероприятий в сфере теплоснабжения</t>
  </si>
  <si>
    <t>Реализация мероприятий в сфере водоснабжения</t>
  </si>
  <si>
    <t>Реализация мероприятий в сфере водоотведения</t>
  </si>
  <si>
    <t>Реализация мероприятий в сфере электроснабжения</t>
  </si>
  <si>
    <t>Реализация мероприятий в сфере газоснабжения</t>
  </si>
  <si>
    <t>Организация подготовки городского хозяйства к осенне-зимнему периоду</t>
  </si>
  <si>
    <t xml:space="preserve">Выполнение функций заказчика по проектированию и строительству объектов коммунальной инфраструктуры </t>
  </si>
  <si>
    <t>  Проведение городских мероприятий по санитарной очистке и благоустройству территории города.</t>
  </si>
  <si>
    <t>Осуществление муниципального лесного контроля в отношении лесных участков, находящихся в муниципальной собственности.</t>
  </si>
  <si>
    <t>Проектирование, капитальный ремонт, ремонт автомобильных дорог общего пользования муниципального значения и иных транспортных инженерных сооружений</t>
  </si>
  <si>
    <t>Осуществление муниципального жилищного контроля</t>
  </si>
  <si>
    <t>Организация благоустройства и санитарного содержания, озеленения парков, скверов, санкционированного сбора твердых бытовых отходов, содержание дорог</t>
  </si>
  <si>
    <t>Организация содержания и благоустройства мест погребения (кладбищ)</t>
  </si>
  <si>
    <t>Содержание сетей наружного освещения</t>
  </si>
  <si>
    <t>Мероприятия по охране окружающей среды</t>
  </si>
  <si>
    <t>Проведение мероприятий по обеспечению безопасности дорожного движения в соответствии с действующим законодательством Российской Федерации</t>
  </si>
  <si>
    <t>Разработка перспективных, текущих планов по строительству, реконструкции, капитальному ремонту, ремонту и содержанию автомобильных дорог местного значения, транспортных инженерных сооружений в границах города, по развитию перспективных схем развития автомобильных дорог местного значения и объектов дорожного хозяйства</t>
  </si>
  <si>
    <t>Содержание и  ремонт муниципального жилищного фонда</t>
  </si>
  <si>
    <t>Осуществление отдельных государственных полномочий УР по отлову и содержанию безнадзорных животных</t>
  </si>
  <si>
    <t>Оказание ритуальных услуг</t>
  </si>
  <si>
    <t>Организация сбора, вывоза бытовых отходов, содержание мест санкционированного сбора твердых бытовых отходов (контейнеры, туалет, свалки)</t>
  </si>
  <si>
    <t>Выполнение мероприятий реестра наказов избирателей и реализация проектов инициативного бюджетирования</t>
  </si>
  <si>
    <t>Внесение изменений в Правила землепользования и застройки муниципального образования "Город Воткинск"</t>
  </si>
  <si>
    <t>Организация управления многоквартирными домами, находящимся  на территории "Город Воткинск"</t>
  </si>
  <si>
    <t>Реализация мероприятий по капитальному ремонту жилищного фонда муниципального образования "Город Воткинск"</t>
  </si>
  <si>
    <t>Оказание услуги по начислению, перерасчету платы за наем, ведение и сопровождение базы данных муниципального жилищного фонда</t>
  </si>
  <si>
    <t>муниципального образования "Город Воткинск"</t>
  </si>
  <si>
    <t>Наименование муниципальной программы</t>
  </si>
  <si>
    <t>Управление жилищно-коммунального хозяйства Администрации города Воткинска</t>
  </si>
  <si>
    <t>Строительство и (или) реконструкция объектов коммунальной инфраструктуры для реализации инвестиционных проектов</t>
  </si>
  <si>
    <t>Строительство и (или) рекострукция объектов транспортной инфраструктуры для реализации инвестиционных проектов</t>
  </si>
  <si>
    <t>Содержание и развитие городского хозяйства на 2020-2024 годы</t>
  </si>
  <si>
    <t>Строительство , реконструкция  и приобретение объектов коммунальной инфраструктуры за счет бюджетных средств</t>
  </si>
  <si>
    <t xml:space="preserve">Содержание автомобильных дорог общего пользования, мостов и инных транспортных инженерных сооружений. </t>
  </si>
  <si>
    <t>Обеспечение функционирования систем теплоснабжения на территории муниципального образования "Город Воткинск"</t>
  </si>
  <si>
    <t>Федеральный проект "Дорожная сеть", реализация национального проекта "Безопасные и качественные автомобильные дороги"</t>
  </si>
  <si>
    <t xml:space="preserve">Приложение </t>
  </si>
  <si>
    <t>2020 год</t>
  </si>
  <si>
    <t>2024 год</t>
  </si>
  <si>
    <t>Ресурсное обеспечение реализации муниципальной программы за счет средств бюджета муниципального образования "Город Воткинск"</t>
  </si>
  <si>
    <t>Ответственный исполнитель</t>
  </si>
  <si>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</si>
  <si>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</si>
  <si>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Расходы бюджета муниципального образования, тыс. рублей</t>
  </si>
  <si>
    <t>И</t>
  </si>
  <si>
    <t>ГРБС</t>
  </si>
  <si>
    <t>Рз</t>
  </si>
  <si>
    <t>Пр</t>
  </si>
  <si>
    <t>ЦС</t>
  </si>
  <si>
    <t>ВР</t>
  </si>
  <si>
    <t>2021 год</t>
  </si>
  <si>
    <t>2022 год</t>
  </si>
  <si>
    <t>2023 год</t>
  </si>
  <si>
    <t xml:space="preserve">"Содержание и развитие городского хозяйства на 2020-2024 годы" </t>
  </si>
  <si>
    <t>Всего</t>
  </si>
  <si>
    <t>Администрация г. Воткинска</t>
  </si>
  <si>
    <t>Управление капитального строительства</t>
  </si>
  <si>
    <t>Территориальное развитие (градостроительство)</t>
  </si>
  <si>
    <t>244</t>
  </si>
  <si>
    <t>Содержание и развитие жилищного хозяйства</t>
  </si>
  <si>
    <t>935</t>
  </si>
  <si>
    <t>0720162159</t>
  </si>
  <si>
    <t>072F367483</t>
  </si>
  <si>
    <t>072F367484</t>
  </si>
  <si>
    <t>072F36748S</t>
  </si>
  <si>
    <t>0720262100</t>
  </si>
  <si>
    <t>0720362110</t>
  </si>
  <si>
    <t>0720462120</t>
  </si>
  <si>
    <t>0720706200</t>
  </si>
  <si>
    <t>0720862130</t>
  </si>
  <si>
    <t>0721162140</t>
  </si>
  <si>
    <t>Содержание и развитие коммунальной инфраструктуры</t>
  </si>
  <si>
    <t>0730162240</t>
  </si>
  <si>
    <t>0730262200</t>
  </si>
  <si>
    <t>Реализация регионального проекта  "Чистая вода"</t>
  </si>
  <si>
    <t>0730360140</t>
  </si>
  <si>
    <t>073G522430</t>
  </si>
  <si>
    <t>073G52243S</t>
  </si>
  <si>
    <t>073G552430</t>
  </si>
  <si>
    <t>0730562200</t>
  </si>
  <si>
    <t>Управление жилищно-коммунального хозяйства, филиал «Воткинскгаз» РОАО «Удмуртгаз»</t>
  </si>
  <si>
    <t>0730662230</t>
  </si>
  <si>
    <t>0730701440</t>
  </si>
  <si>
    <t>0730701441</t>
  </si>
  <si>
    <t>0730762240</t>
  </si>
  <si>
    <t>0730762260</t>
  </si>
  <si>
    <t>07307S1441</t>
  </si>
  <si>
    <t>07307S1440</t>
  </si>
  <si>
    <t>0730800820</t>
  </si>
  <si>
    <t>07308S0820</t>
  </si>
  <si>
    <t>07308S8000</t>
  </si>
  <si>
    <t>0731060140</t>
  </si>
  <si>
    <t>0731208000</t>
  </si>
  <si>
    <t>07312S8000</t>
  </si>
  <si>
    <t>414</t>
  </si>
  <si>
    <t>Благоустройство и охрана окружающей среды</t>
  </si>
  <si>
    <t>0740162350</t>
  </si>
  <si>
    <t>0740162370</t>
  </si>
  <si>
    <t>0740162390</t>
  </si>
  <si>
    <t>0740262310</t>
  </si>
  <si>
    <t>0740262320</t>
  </si>
  <si>
    <t>811</t>
  </si>
  <si>
    <t>0740362330</t>
  </si>
  <si>
    <t>Организация наружного освещения</t>
  </si>
  <si>
    <t>0740462300</t>
  </si>
  <si>
    <t>0740562340</t>
  </si>
  <si>
    <t>0740662800</t>
  </si>
  <si>
    <t>0740608810</t>
  </si>
  <si>
    <t>0740660180</t>
  </si>
  <si>
    <t>07406S8810</t>
  </si>
  <si>
    <t>0740962320</t>
  </si>
  <si>
    <t>0741162360</t>
  </si>
  <si>
    <t>074126240</t>
  </si>
  <si>
    <t>0741405400</t>
  </si>
  <si>
    <t>0741562330</t>
  </si>
  <si>
    <t>Развитие транспортной системы (организация транспортного обслуживания населения, развитие дорожного хозяйства)</t>
  </si>
  <si>
    <t>0750104650</t>
  </si>
  <si>
    <t>07501S8000</t>
  </si>
  <si>
    <t>07501S4650</t>
  </si>
  <si>
    <t>0750262510</t>
  </si>
  <si>
    <t>0750604650</t>
  </si>
  <si>
    <t>07506S4650</t>
  </si>
  <si>
    <t>0750662530</t>
  </si>
  <si>
    <t>075R158560</t>
  </si>
  <si>
    <t>0750761900</t>
  </si>
  <si>
    <t>0751362540</t>
  </si>
  <si>
    <t>Создание условий для реализации муниципальной программы</t>
  </si>
  <si>
    <t>Управление жилищно-коммунального хозяйства, Администрации города Воткинска</t>
  </si>
  <si>
    <t>0760160030</t>
  </si>
  <si>
    <t>Приложение 6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</si>
  <si>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</si>
  <si>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</si>
  <si>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</si>
  <si>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</si>
  <si>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</si>
  <si>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Всего (1+2+3)</t>
  </si>
  <si>
    <t>1) бюджет муниципального образования</t>
  </si>
  <si>
    <t>в том числе: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</si>
  <si>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</si>
  <si>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</si>
  <si>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</si>
  <si>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средства бюджетов других уровней бюджетной системы Российской Федерации, планируемые к привлечению</t>
  </si>
  <si>
    <t>3) иные источники</t>
  </si>
  <si>
    <t>средства бюлджета Российской Федерации</t>
  </si>
  <si>
    <t>075026251Д</t>
  </si>
  <si>
    <t>0750662159</t>
  </si>
  <si>
    <t>0730109900</t>
  </si>
  <si>
    <t>07301S9900</t>
  </si>
  <si>
    <t>0730700830</t>
  </si>
  <si>
    <t>07307S0830</t>
  </si>
  <si>
    <t>0740668810</t>
  </si>
  <si>
    <t>0750162530</t>
  </si>
  <si>
    <t>075026251Б</t>
  </si>
  <si>
    <t>075136254Б</t>
  </si>
  <si>
    <t>" Приложение 5</t>
  </si>
  <si>
    <t>к изменениям в муниципальную программу</t>
  </si>
  <si>
    <t>"Содержание и развитие городского хозяйства на 2020-2024 годы"</t>
  </si>
  <si>
    <t>утвержденным постановлением Администрации</t>
  </si>
  <si>
    <t>0710208320</t>
  </si>
  <si>
    <t>07102S8320</t>
  </si>
  <si>
    <t>Оказание муниципальной услуги "Выдача разрешений на установку и эксплуатацию рекламных конструкций на территории муниципального образования"</t>
  </si>
  <si>
    <t>0710662000</t>
  </si>
  <si>
    <t>0750108000</t>
  </si>
  <si>
    <t>0730600830</t>
  </si>
  <si>
    <t>0731208200</t>
  </si>
  <si>
    <t>0741462710</t>
  </si>
  <si>
    <t>Подготовка  документации по планировке территорий (проект планировки, проекта межевания).</t>
  </si>
  <si>
    <t>0710362000</t>
  </si>
  <si>
    <t>города Воткинска от 30.08.2021 №1200</t>
  </si>
  <si>
    <t>074026273Т</t>
  </si>
  <si>
    <t>0720262109</t>
  </si>
  <si>
    <t>0730462210</t>
  </si>
  <si>
    <t>0730760180</t>
  </si>
  <si>
    <t>0740162399</t>
  </si>
  <si>
    <t>0740608819</t>
  </si>
  <si>
    <t>247</t>
  </si>
  <si>
    <t>129</t>
  </si>
  <si>
    <t>121</t>
  </si>
  <si>
    <t>0731000820</t>
  </si>
  <si>
    <t>0740100860</t>
  </si>
  <si>
    <t>074010086S</t>
  </si>
  <si>
    <t>0740662809</t>
  </si>
  <si>
    <t>0740960180</t>
  </si>
  <si>
    <t>0740962800</t>
  </si>
  <si>
    <t>0730762249</t>
  </si>
  <si>
    <t>122</t>
  </si>
  <si>
    <t>321</t>
  </si>
  <si>
    <t>Расходы на финансовое обеспечение дорожной деятельности в целях достижения показателей целевых региональных программ (осуществление круаных- особо важных для социально-экономического развития Российской Федерации проектов, приведения в нормативное состояние, развитие и увеличение пропускной способности сети автомобильных дорог)</t>
  </si>
  <si>
    <t>075065390F</t>
  </si>
  <si>
    <t>Реализация мероприятий по созданию мест (площадок) накопления твердых коммунальных отходов для размещения контейнеров, бункеров</t>
  </si>
  <si>
    <t>0740662810</t>
  </si>
  <si>
    <t>07414S0820</t>
  </si>
  <si>
    <t>075R153930</t>
  </si>
  <si>
    <t>0731262250</t>
  </si>
  <si>
    <t>075R153940</t>
  </si>
  <si>
    <t>кассовый расход за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</si>
</sst>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_₽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8.5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/>
    <xf numFmtId="164" fontId="1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15" fillId="0" borderId="0" xfId="0" applyFont="1"/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2" fillId="0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vertical="top"/>
    </xf>
    <xf numFmtId="0" fontId="23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3" fillId="2" borderId="0" xfId="0" applyFont="1" applyFill="1"/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8" fillId="0" borderId="0" xfId="0" applyFont="1"/>
    <xf numFmtId="0" fontId="1" fillId="2" borderId="0" xfId="0" applyFont="1" applyFill="1" applyAlignment="1"/>
    <xf numFmtId="0" fontId="0" fillId="2" borderId="0" xfId="0" applyFill="1"/>
    <xf numFmtId="0" fontId="7" fillId="2" borderId="5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21" fillId="2" borderId="0" xfId="0" applyFont="1" applyFill="1"/>
    <xf numFmtId="0" fontId="16" fillId="2" borderId="0" xfId="0" applyFont="1" applyFill="1"/>
    <xf numFmtId="0" fontId="16" fillId="2" borderId="0" xfId="0" applyFont="1" applyFill="1" applyAlignment="1"/>
    <xf numFmtId="49" fontId="1" fillId="2" borderId="0" xfId="0" applyNumberFormat="1" applyFont="1" applyFill="1"/>
    <xf numFmtId="0" fontId="1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2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164" fontId="20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0" fillId="2" borderId="0" xfId="0" applyFill="1" applyAlignment="1"/>
    <xf numFmtId="0" fontId="0" fillId="2" borderId="0" xfId="0" applyFont="1" applyFill="1" applyAlignment="1">
      <alignment horizontal="left" wrapText="1"/>
    </xf>
    <xf numFmtId="49" fontId="7" fillId="2" borderId="1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22" fillId="2" borderId="5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49" fontId="0" fillId="2" borderId="0" xfId="0" applyNumberFormat="1" applyFill="1"/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/>
    <xf numFmtId="0" fontId="4" fillId="2" borderId="0" xfId="0" applyFont="1" applyFill="1"/>
    <xf numFmtId="0" fontId="11" fillId="2" borderId="0" xfId="0" applyFont="1" applyFill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164" fontId="5" fillId="2" borderId="1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8" fillId="2" borderId="0" xfId="0" applyFont="1" applyFill="1"/>
    <xf numFmtId="164" fontId="6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Alignment="1">
      <alignment horizontal="right"/>
    </xf>
    <xf numFmtId="164" fontId="12" fillId="0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0" fontId="30" fillId="2" borderId="0" xfId="0" applyFont="1" applyFill="1"/>
    <xf numFmtId="49" fontId="28" fillId="2" borderId="3" xfId="0" applyNumberFormat="1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wrapText="1"/>
    </xf>
    <xf numFmtId="49" fontId="29" fillId="2" borderId="1" xfId="0" applyNumberFormat="1" applyFont="1" applyFill="1" applyBorder="1" applyAlignment="1">
      <alignment horizontal="center" vertical="center"/>
    </xf>
    <xf numFmtId="49" fontId="29" fillId="2" borderId="3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64" fontId="27" fillId="2" borderId="6" xfId="0" applyNumberFormat="1" applyFont="1" applyFill="1" applyBorder="1" applyAlignment="1">
      <alignment horizontal="center" vertical="center" wrapText="1"/>
    </xf>
    <xf numFmtId="164" fontId="19" fillId="2" borderId="6" xfId="0" applyNumberFormat="1" applyFont="1" applyFill="1" applyBorder="1" applyAlignment="1">
      <alignment horizontal="center" vertical="center"/>
    </xf>
    <xf numFmtId="164" fontId="27" fillId="2" borderId="6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9" fillId="2" borderId="6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16" fillId="2" borderId="0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27" fillId="2" borderId="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/>
    </xf>
    <xf numFmtId="0" fontId="18" fillId="0" borderId="0" xfId="0" applyFont="1" applyBorder="1"/>
    <xf numFmtId="164" fontId="5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/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28" fillId="2" borderId="5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7" fillId="2" borderId="1" xfId="0" applyFont="1" applyFill="1" applyBorder="1" applyAlignment="1">
      <alignment horizontal="left" vertical="center" wrapText="1"/>
    </xf>
    <xf numFmtId="49" fontId="28" fillId="2" borderId="1" xfId="0" applyNumberFormat="1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49" fontId="6" fillId="2" borderId="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5" fillId="0" borderId="0" xfId="0" applyFont="1" applyFill="1" applyAlignment="1"/>
    <xf numFmtId="0" fontId="25" fillId="0" borderId="0" xfId="0" applyFont="1" applyFill="1"/>
    <xf numFmtId="0" fontId="2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" fillId="0" borderId="0" xfId="0" applyFont="1" applyFill="1" applyAlignment="1"/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/>
    <xf numFmtId="0" fontId="0" fillId="2" borderId="0" xfId="0" applyFill="1" applyAlignment="1"/>
    <xf numFmtId="0" fontId="1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49" fontId="1" fillId="2" borderId="0" xfId="0" applyNumberFormat="1" applyFont="1" applyFill="1" applyAlignment="1"/>
    <xf numFmtId="0" fontId="0" fillId="2" borderId="0" xfId="0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9" fontId="22" fillId="2" borderId="3" xfId="0" applyNumberFormat="1" applyFont="1" applyFill="1" applyBorder="1" applyAlignment="1">
      <alignment vertical="center"/>
    </xf>
    <xf numFmtId="0" fontId="22" fillId="2" borderId="5" xfId="0" applyFont="1" applyFill="1" applyBorder="1" applyAlignment="1">
      <alignment vertical="center"/>
    </xf>
    <xf numFmtId="0" fontId="22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/>
    </xf>
    <xf numFmtId="49" fontId="22" fillId="2" borderId="5" xfId="0" applyNumberFormat="1" applyFont="1" applyFill="1" applyBorder="1" applyAlignment="1">
      <alignment horizontal="center"/>
    </xf>
    <xf numFmtId="49" fontId="22" fillId="2" borderId="4" xfId="0" applyNumberFormat="1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22" fillId="2" borderId="3" xfId="0" applyNumberFormat="1" applyFont="1" applyFill="1" applyBorder="1" applyAlignment="1">
      <alignment horizontal="center" vertical="center"/>
    </xf>
    <xf numFmtId="49" fontId="22" fillId="2" borderId="5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19" fillId="2" borderId="6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0" fillId="0" borderId="0" xfId="0" applyAlignment="1"/>
    <xf numFmtId="0" fontId="1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4" xfId="0" applyBorder="1" applyAlignment="1"/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8;&#1088;&#1086;&#1076;&#1086;&#1074;&#1072;%20&#1051;.&#1043;/&#1052;&#1091;&#1085;&#1080;&#1094;&#1080;&#1087;&#1072;&#1083;&#1100;&#1085;&#1099;&#1077;%20&#1087;&#1088;&#1086;&#1075;&#1088;&#1072;&#1084;&#1084;&#1099;/&#1048;&#1079;&#1084;&#1077;&#1085;&#1077;&#1085;&#1080;&#1103;%20&#1085;&#1072;%20&#1086;&#1089;&#1085;&#1086;&#1074;&#1072;&#1085;&#1080;&#1080;%20&#1088;&#1077;&#1096;&#1077;&#1085;&#1080;&#1103;%20&#1044;&#1091;&#1084;&#1099;/2018%20&#1075;&#1086;&#1076;/&#1044;&#1091;&#1084;&#1072;%20&#1086;&#1090;%2020%20&#1080;&#1102;&#1085;&#1103;%202018%20&#1075;&#1086;&#1076;&#1072;/&#1055;&#1088;&#1080;&#1083;&#1086;&#1078;&#1077;&#1085;&#1080;&#1103;%20&#1082;%20&#1087;&#1088;&#1086;&#1075;&#1088;&#1072;&#1084;&#1084;&#1077;%205,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6"/>
    </sheetNames>
    <sheetDataSet>
      <sheetData sheetId="0" refreshError="1">
        <row r="120">
          <cell r="F120" t="str">
            <v>Развитие транспортной системы (организация транспортного обслуживания населения, развитие дорожного хозяйства)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488"/>
  <sheetViews>
    <sheetView topLeftCell="A57" workbookViewId="0">
      <selection activeCell="N17" sqref="N17"/>
    </sheetView>
  </sheetViews>
  <sheetFormatPr defaultColWidth="9.109375" defaultRowHeight="14.4" x14ac:dyDescent="0.3"/>
  <cols>
    <col min="1" max="1" width="4" style="97" customWidth="1"/>
    <col min="2" max="2" width="3.33203125" style="97" customWidth="1"/>
    <col min="3" max="3" width="3.5546875" style="46" customWidth="1"/>
    <col min="4" max="4" width="3.109375" style="46" customWidth="1"/>
    <col min="5" max="5" width="3" style="46" customWidth="1"/>
    <col min="6" max="6" width="31.44140625" style="175" customWidth="1"/>
    <col min="7" max="7" width="23.44140625" style="182" customWidth="1"/>
    <col min="8" max="8" width="4.88671875" style="46" customWidth="1"/>
    <col min="9" max="9" width="3.33203125" style="46" customWidth="1"/>
    <col min="10" max="10" width="3.109375" style="46" customWidth="1"/>
    <col min="11" max="11" width="10.6640625" style="46" customWidth="1"/>
    <col min="12" max="12" width="3.88671875" style="50" customWidth="1"/>
    <col min="13" max="13" width="10.44140625" style="51" bestFit="1" customWidth="1"/>
    <col min="14" max="14" width="9.109375" style="186" customWidth="1"/>
    <col min="15" max="15" width="9" style="92" customWidth="1"/>
    <col min="16" max="16" width="9.33203125" style="51" customWidth="1"/>
    <col min="17" max="17" width="13" style="51" customWidth="1"/>
    <col min="18" max="18" width="11.88671875" style="150" customWidth="1"/>
    <col min="19" max="16384" width="9.109375" style="46"/>
  </cols>
  <sheetData>
    <row r="1" spans="1:211" x14ac:dyDescent="0.3">
      <c r="A1" s="45"/>
      <c r="B1" s="45"/>
      <c r="C1" s="45"/>
      <c r="E1" s="45"/>
      <c r="F1" s="170"/>
      <c r="G1" s="176"/>
      <c r="I1" s="45"/>
      <c r="J1" s="45"/>
      <c r="K1" s="45"/>
      <c r="M1" s="75" t="s">
        <v>68</v>
      </c>
      <c r="N1" s="185"/>
      <c r="Q1" s="52"/>
      <c r="R1" s="149"/>
      <c r="S1" s="45"/>
      <c r="U1" s="45"/>
      <c r="V1" s="45"/>
      <c r="W1" s="45"/>
      <c r="Y1" s="45"/>
      <c r="Z1" s="45"/>
      <c r="AA1" s="45"/>
      <c r="AC1" s="45"/>
      <c r="AD1" s="45"/>
      <c r="AE1" s="45"/>
      <c r="AG1" s="45"/>
      <c r="AH1" s="45"/>
      <c r="AI1" s="45"/>
      <c r="AK1" s="45"/>
      <c r="AL1" s="45"/>
      <c r="AM1" s="45"/>
      <c r="AO1" s="45"/>
      <c r="AP1" s="45"/>
      <c r="AQ1" s="45"/>
      <c r="AS1" s="45"/>
      <c r="AT1" s="45"/>
      <c r="AU1" s="45"/>
      <c r="AW1" s="45"/>
      <c r="AX1" s="45"/>
      <c r="AY1" s="45"/>
      <c r="BA1" s="45"/>
      <c r="BB1" s="45"/>
      <c r="BC1" s="45"/>
      <c r="BE1" s="45"/>
      <c r="BF1" s="45"/>
      <c r="BG1" s="45"/>
      <c r="BI1" s="45"/>
      <c r="BJ1" s="45"/>
      <c r="BK1" s="45"/>
      <c r="BM1" s="45"/>
      <c r="BN1" s="45"/>
      <c r="BO1" s="45"/>
      <c r="BQ1" s="45"/>
      <c r="BR1" s="45"/>
      <c r="BS1" s="45"/>
      <c r="BU1" s="45"/>
      <c r="BV1" s="45"/>
      <c r="BW1" s="45"/>
      <c r="BY1" s="45"/>
      <c r="BZ1" s="45"/>
      <c r="CA1" s="45"/>
      <c r="CC1" s="45"/>
      <c r="CD1" s="45"/>
      <c r="CE1" s="45"/>
      <c r="CG1" s="45"/>
      <c r="CH1" s="45"/>
      <c r="CI1" s="45"/>
      <c r="CK1" s="45"/>
      <c r="CL1" s="45"/>
      <c r="CM1" s="45"/>
      <c r="CO1" s="45"/>
      <c r="CP1" s="45"/>
      <c r="CQ1" s="45"/>
      <c r="CS1" s="45"/>
      <c r="CT1" s="45"/>
      <c r="CU1" s="45"/>
      <c r="CW1" s="45"/>
      <c r="CX1" s="45"/>
      <c r="CY1" s="45"/>
      <c r="DA1" s="45"/>
      <c r="DB1" s="45"/>
      <c r="DC1" s="45"/>
      <c r="DE1" s="45"/>
      <c r="DF1" s="45"/>
      <c r="DG1" s="45"/>
      <c r="DI1" s="45"/>
      <c r="DJ1" s="45"/>
      <c r="DK1" s="45"/>
      <c r="DM1" s="45"/>
      <c r="DN1" s="45"/>
      <c r="DO1" s="45"/>
      <c r="DQ1" s="45"/>
      <c r="DR1" s="45"/>
      <c r="DS1" s="45"/>
      <c r="DU1" s="45"/>
      <c r="DV1" s="45"/>
      <c r="DW1" s="45"/>
      <c r="DY1" s="45"/>
      <c r="DZ1" s="45"/>
      <c r="EA1" s="45"/>
      <c r="EC1" s="45"/>
      <c r="ED1" s="45"/>
      <c r="EE1" s="45"/>
      <c r="EG1" s="45"/>
      <c r="EH1" s="45"/>
      <c r="EI1" s="45"/>
      <c r="EK1" s="45"/>
      <c r="EL1" s="45"/>
      <c r="EM1" s="45"/>
      <c r="EO1" s="45"/>
      <c r="EP1" s="45"/>
      <c r="EQ1" s="45"/>
      <c r="ES1" s="45"/>
      <c r="ET1" s="45"/>
      <c r="EU1" s="45"/>
      <c r="EW1" s="45"/>
      <c r="EX1" s="45"/>
      <c r="EY1" s="45"/>
      <c r="FA1" s="45"/>
      <c r="FB1" s="45"/>
      <c r="FC1" s="45"/>
      <c r="FE1" s="45"/>
      <c r="FF1" s="45"/>
      <c r="FG1" s="45"/>
      <c r="FI1" s="45"/>
      <c r="FJ1" s="45"/>
      <c r="FK1" s="45"/>
      <c r="FM1" s="45"/>
      <c r="FN1" s="45"/>
      <c r="FO1" s="45"/>
      <c r="FQ1" s="45"/>
      <c r="FR1" s="45"/>
      <c r="FS1" s="45"/>
      <c r="FU1" s="45"/>
      <c r="FV1" s="45"/>
      <c r="FW1" s="45"/>
      <c r="FY1" s="45"/>
      <c r="FZ1" s="45"/>
      <c r="GA1" s="45"/>
      <c r="GC1" s="45"/>
      <c r="GD1" s="45"/>
      <c r="GE1" s="45"/>
      <c r="GG1" s="45"/>
      <c r="GH1" s="45"/>
      <c r="GI1" s="45"/>
      <c r="GK1" s="45"/>
      <c r="GL1" s="45"/>
      <c r="GM1" s="45"/>
      <c r="GO1" s="45"/>
      <c r="GP1" s="45"/>
      <c r="GQ1" s="45"/>
      <c r="GS1" s="45"/>
      <c r="GT1" s="45"/>
      <c r="GU1" s="45"/>
      <c r="GW1" s="45"/>
      <c r="GX1" s="45"/>
      <c r="GY1" s="45"/>
      <c r="HA1" s="45"/>
      <c r="HB1" s="45"/>
      <c r="HC1" s="45"/>
    </row>
    <row r="2" spans="1:211" x14ac:dyDescent="0.3">
      <c r="A2" s="45"/>
      <c r="B2" s="45"/>
      <c r="C2" s="45"/>
      <c r="E2" s="45"/>
      <c r="F2" s="170"/>
      <c r="G2" s="176"/>
      <c r="I2" s="45"/>
      <c r="J2" s="45"/>
      <c r="K2" s="45"/>
      <c r="M2" s="75" t="s">
        <v>187</v>
      </c>
      <c r="N2" s="185"/>
      <c r="Q2" s="52"/>
      <c r="R2" s="149"/>
      <c r="S2" s="45"/>
      <c r="U2" s="45"/>
      <c r="V2" s="45"/>
      <c r="W2" s="45"/>
      <c r="Y2" s="45"/>
      <c r="Z2" s="45"/>
      <c r="AA2" s="45"/>
      <c r="AC2" s="45"/>
      <c r="AD2" s="45"/>
      <c r="AE2" s="45"/>
      <c r="AG2" s="45"/>
      <c r="AH2" s="45"/>
      <c r="AI2" s="45"/>
      <c r="AK2" s="45"/>
      <c r="AL2" s="45"/>
      <c r="AM2" s="45"/>
      <c r="AO2" s="45"/>
      <c r="AP2" s="45"/>
      <c r="AQ2" s="45"/>
      <c r="AS2" s="45"/>
      <c r="AT2" s="45"/>
      <c r="AU2" s="45"/>
      <c r="AW2" s="45"/>
      <c r="AX2" s="45"/>
      <c r="AY2" s="45"/>
      <c r="BA2" s="45"/>
      <c r="BB2" s="45"/>
      <c r="BC2" s="45"/>
      <c r="BE2" s="45"/>
      <c r="BF2" s="45"/>
      <c r="BG2" s="45"/>
      <c r="BI2" s="45"/>
      <c r="BJ2" s="45"/>
      <c r="BK2" s="45"/>
      <c r="BM2" s="45"/>
      <c r="BN2" s="45"/>
      <c r="BO2" s="45"/>
      <c r="BQ2" s="45"/>
      <c r="BR2" s="45"/>
      <c r="BS2" s="45"/>
      <c r="BU2" s="45"/>
      <c r="BV2" s="45"/>
      <c r="BW2" s="45"/>
      <c r="BY2" s="45"/>
      <c r="BZ2" s="45"/>
      <c r="CA2" s="45"/>
      <c r="CC2" s="45"/>
      <c r="CD2" s="45"/>
      <c r="CE2" s="45"/>
      <c r="CG2" s="45"/>
      <c r="CH2" s="45"/>
      <c r="CI2" s="45"/>
      <c r="CK2" s="45"/>
      <c r="CL2" s="45"/>
      <c r="CM2" s="45"/>
      <c r="CO2" s="45"/>
      <c r="CP2" s="45"/>
      <c r="CQ2" s="45"/>
      <c r="CS2" s="45"/>
      <c r="CT2" s="45"/>
      <c r="CU2" s="45"/>
      <c r="CW2" s="45"/>
      <c r="CX2" s="45"/>
      <c r="CY2" s="45"/>
      <c r="DA2" s="45"/>
      <c r="DB2" s="45"/>
      <c r="DC2" s="45"/>
      <c r="DE2" s="45"/>
      <c r="DF2" s="45"/>
      <c r="DG2" s="45"/>
      <c r="DI2" s="45"/>
      <c r="DJ2" s="45"/>
      <c r="DK2" s="45"/>
      <c r="DM2" s="45"/>
      <c r="DN2" s="45"/>
      <c r="DO2" s="45"/>
      <c r="DQ2" s="45"/>
      <c r="DR2" s="45"/>
      <c r="DS2" s="45"/>
      <c r="DU2" s="45"/>
      <c r="DV2" s="45"/>
      <c r="DW2" s="45"/>
      <c r="DY2" s="45"/>
      <c r="DZ2" s="45"/>
      <c r="EA2" s="45"/>
      <c r="EC2" s="45"/>
      <c r="ED2" s="45"/>
      <c r="EE2" s="45"/>
      <c r="EG2" s="45"/>
      <c r="EH2" s="45"/>
      <c r="EI2" s="45"/>
      <c r="EK2" s="45"/>
      <c r="EL2" s="45"/>
      <c r="EM2" s="45"/>
      <c r="EO2" s="45"/>
      <c r="EP2" s="45"/>
      <c r="EQ2" s="45"/>
      <c r="ES2" s="45"/>
      <c r="ET2" s="45"/>
      <c r="EU2" s="45"/>
      <c r="EW2" s="45"/>
      <c r="EX2" s="45"/>
      <c r="EY2" s="45"/>
      <c r="FA2" s="45"/>
      <c r="FB2" s="45"/>
      <c r="FC2" s="45"/>
      <c r="FE2" s="45"/>
      <c r="FF2" s="45"/>
      <c r="FG2" s="45"/>
      <c r="FI2" s="45"/>
      <c r="FJ2" s="45"/>
      <c r="FK2" s="45"/>
      <c r="FM2" s="45"/>
      <c r="FN2" s="45"/>
      <c r="FO2" s="45"/>
      <c r="FQ2" s="45"/>
      <c r="FR2" s="45"/>
      <c r="FS2" s="45"/>
      <c r="FU2" s="45"/>
      <c r="FV2" s="45"/>
      <c r="FW2" s="45"/>
      <c r="FY2" s="45"/>
      <c r="FZ2" s="45"/>
      <c r="GA2" s="45"/>
      <c r="GC2" s="45"/>
      <c r="GD2" s="45"/>
      <c r="GE2" s="45"/>
      <c r="GG2" s="45"/>
      <c r="GH2" s="45"/>
      <c r="GI2" s="45"/>
      <c r="GK2" s="45"/>
      <c r="GL2" s="45"/>
      <c r="GM2" s="45"/>
      <c r="GO2" s="45"/>
      <c r="GP2" s="45"/>
      <c r="GQ2" s="45"/>
      <c r="GS2" s="45"/>
      <c r="GT2" s="45"/>
      <c r="GU2" s="45"/>
      <c r="GW2" s="45"/>
      <c r="GX2" s="45"/>
      <c r="GY2" s="45"/>
      <c r="HA2" s="45"/>
      <c r="HB2" s="45"/>
      <c r="HC2" s="45"/>
    </row>
    <row r="3" spans="1:211" x14ac:dyDescent="0.3">
      <c r="A3" s="45"/>
      <c r="B3" s="45"/>
      <c r="C3" s="45"/>
      <c r="E3" s="45"/>
      <c r="F3" s="170"/>
      <c r="G3" s="176"/>
      <c r="I3" s="45"/>
      <c r="J3" s="45"/>
      <c r="K3" s="45"/>
      <c r="M3" s="75" t="s">
        <v>188</v>
      </c>
      <c r="N3" s="185"/>
      <c r="Q3" s="52"/>
      <c r="R3" s="149"/>
      <c r="S3" s="45"/>
      <c r="U3" s="45"/>
      <c r="V3" s="45"/>
      <c r="W3" s="45"/>
      <c r="Y3" s="45"/>
      <c r="Z3" s="45"/>
      <c r="AA3" s="45"/>
      <c r="AC3" s="45"/>
      <c r="AD3" s="45"/>
      <c r="AE3" s="45"/>
      <c r="AG3" s="45"/>
      <c r="AH3" s="45"/>
      <c r="AI3" s="45"/>
      <c r="AK3" s="45"/>
      <c r="AL3" s="45"/>
      <c r="AM3" s="45"/>
      <c r="AO3" s="45"/>
      <c r="AP3" s="45"/>
      <c r="AQ3" s="45"/>
      <c r="AS3" s="45"/>
      <c r="AT3" s="45"/>
      <c r="AU3" s="45"/>
      <c r="AW3" s="45"/>
      <c r="AX3" s="45"/>
      <c r="AY3" s="45"/>
      <c r="BA3" s="45"/>
      <c r="BB3" s="45"/>
      <c r="BC3" s="45"/>
      <c r="BE3" s="45"/>
      <c r="BF3" s="45"/>
      <c r="BG3" s="45"/>
      <c r="BI3" s="45"/>
      <c r="BJ3" s="45"/>
      <c r="BK3" s="45"/>
      <c r="BM3" s="45"/>
      <c r="BN3" s="45"/>
      <c r="BO3" s="45"/>
      <c r="BQ3" s="45"/>
      <c r="BR3" s="45"/>
      <c r="BS3" s="45"/>
      <c r="BU3" s="45"/>
      <c r="BV3" s="45"/>
      <c r="BW3" s="45"/>
      <c r="BY3" s="45"/>
      <c r="BZ3" s="45"/>
      <c r="CA3" s="45"/>
      <c r="CC3" s="45"/>
      <c r="CD3" s="45"/>
      <c r="CE3" s="45"/>
      <c r="CG3" s="45"/>
      <c r="CH3" s="45"/>
      <c r="CI3" s="45"/>
      <c r="CK3" s="45"/>
      <c r="CL3" s="45"/>
      <c r="CM3" s="45"/>
      <c r="CO3" s="45"/>
      <c r="CP3" s="45"/>
      <c r="CQ3" s="45"/>
      <c r="CS3" s="45"/>
      <c r="CT3" s="45"/>
      <c r="CU3" s="45"/>
      <c r="CW3" s="45"/>
      <c r="CX3" s="45"/>
      <c r="CY3" s="45"/>
      <c r="DA3" s="45"/>
      <c r="DB3" s="45"/>
      <c r="DC3" s="45"/>
      <c r="DE3" s="45"/>
      <c r="DF3" s="45"/>
      <c r="DG3" s="45"/>
      <c r="DI3" s="45"/>
      <c r="DJ3" s="45"/>
      <c r="DK3" s="45"/>
      <c r="DM3" s="45"/>
      <c r="DN3" s="45"/>
      <c r="DO3" s="45"/>
      <c r="DQ3" s="45"/>
      <c r="DR3" s="45"/>
      <c r="DS3" s="45"/>
      <c r="DU3" s="45"/>
      <c r="DV3" s="45"/>
      <c r="DW3" s="45"/>
      <c r="DY3" s="45"/>
      <c r="DZ3" s="45"/>
      <c r="EA3" s="45"/>
      <c r="EC3" s="45"/>
      <c r="ED3" s="45"/>
      <c r="EE3" s="45"/>
      <c r="EG3" s="45"/>
      <c r="EH3" s="45"/>
      <c r="EI3" s="45"/>
      <c r="EK3" s="45"/>
      <c r="EL3" s="45"/>
      <c r="EM3" s="45"/>
      <c r="EO3" s="45"/>
      <c r="EP3" s="45"/>
      <c r="EQ3" s="45"/>
      <c r="ES3" s="45"/>
      <c r="ET3" s="45"/>
      <c r="EU3" s="45"/>
      <c r="EW3" s="45"/>
      <c r="EX3" s="45"/>
      <c r="EY3" s="45"/>
      <c r="FA3" s="45"/>
      <c r="FB3" s="45"/>
      <c r="FC3" s="45"/>
      <c r="FE3" s="45"/>
      <c r="FF3" s="45"/>
      <c r="FG3" s="45"/>
      <c r="FI3" s="45"/>
      <c r="FJ3" s="45"/>
      <c r="FK3" s="45"/>
      <c r="FM3" s="45"/>
      <c r="FN3" s="45"/>
      <c r="FO3" s="45"/>
      <c r="FQ3" s="45"/>
      <c r="FR3" s="45"/>
      <c r="FS3" s="45"/>
      <c r="FU3" s="45"/>
      <c r="FV3" s="45"/>
      <c r="FW3" s="45"/>
      <c r="FY3" s="45"/>
      <c r="FZ3" s="45"/>
      <c r="GA3" s="45"/>
      <c r="GC3" s="45"/>
      <c r="GD3" s="45"/>
      <c r="GE3" s="45"/>
      <c r="GG3" s="45"/>
      <c r="GH3" s="45"/>
      <c r="GI3" s="45"/>
      <c r="GK3" s="45"/>
      <c r="GL3" s="45"/>
      <c r="GM3" s="45"/>
      <c r="GO3" s="45"/>
      <c r="GP3" s="45"/>
      <c r="GQ3" s="45"/>
      <c r="GS3" s="45"/>
      <c r="GT3" s="45"/>
      <c r="GU3" s="45"/>
      <c r="GW3" s="45"/>
      <c r="GX3" s="45"/>
      <c r="GY3" s="45"/>
      <c r="HA3" s="45"/>
      <c r="HB3" s="45"/>
      <c r="HC3" s="45"/>
    </row>
    <row r="4" spans="1:211" x14ac:dyDescent="0.3">
      <c r="A4" s="45"/>
      <c r="B4" s="45"/>
      <c r="C4" s="45"/>
      <c r="E4" s="45"/>
      <c r="F4" s="170"/>
      <c r="G4" s="176"/>
      <c r="I4" s="45"/>
      <c r="J4" s="45"/>
      <c r="K4" s="45"/>
      <c r="M4" s="75" t="s">
        <v>189</v>
      </c>
      <c r="N4" s="185"/>
      <c r="Q4" s="52"/>
      <c r="R4" s="149"/>
      <c r="S4" s="45"/>
      <c r="U4" s="45"/>
      <c r="V4" s="45"/>
      <c r="W4" s="45"/>
      <c r="Y4" s="45"/>
      <c r="Z4" s="45"/>
      <c r="AA4" s="45"/>
      <c r="AC4" s="45"/>
      <c r="AD4" s="45"/>
      <c r="AE4" s="45"/>
      <c r="AG4" s="45"/>
      <c r="AH4" s="45"/>
      <c r="AI4" s="45"/>
      <c r="AK4" s="45"/>
      <c r="AL4" s="45"/>
      <c r="AM4" s="45"/>
      <c r="AO4" s="45"/>
      <c r="AP4" s="45"/>
      <c r="AQ4" s="45"/>
      <c r="AS4" s="45"/>
      <c r="AT4" s="45"/>
      <c r="AU4" s="45"/>
      <c r="AW4" s="45"/>
      <c r="AX4" s="45"/>
      <c r="AY4" s="45"/>
      <c r="BA4" s="45"/>
      <c r="BB4" s="45"/>
      <c r="BC4" s="45"/>
      <c r="BE4" s="45"/>
      <c r="BF4" s="45"/>
      <c r="BG4" s="45"/>
      <c r="BI4" s="45"/>
      <c r="BJ4" s="45"/>
      <c r="BK4" s="45"/>
      <c r="BM4" s="45"/>
      <c r="BN4" s="45"/>
      <c r="BO4" s="45"/>
      <c r="BQ4" s="45"/>
      <c r="BR4" s="45"/>
      <c r="BS4" s="45"/>
      <c r="BU4" s="45"/>
      <c r="BV4" s="45"/>
      <c r="BW4" s="45"/>
      <c r="BY4" s="45"/>
      <c r="BZ4" s="45"/>
      <c r="CA4" s="45"/>
      <c r="CC4" s="45"/>
      <c r="CD4" s="45"/>
      <c r="CE4" s="45"/>
      <c r="CG4" s="45"/>
      <c r="CH4" s="45"/>
      <c r="CI4" s="45"/>
      <c r="CK4" s="45"/>
      <c r="CL4" s="45"/>
      <c r="CM4" s="45"/>
      <c r="CO4" s="45"/>
      <c r="CP4" s="45"/>
      <c r="CQ4" s="45"/>
      <c r="CS4" s="45"/>
      <c r="CT4" s="45"/>
      <c r="CU4" s="45"/>
      <c r="CW4" s="45"/>
      <c r="CX4" s="45"/>
      <c r="CY4" s="45"/>
      <c r="DA4" s="45"/>
      <c r="DB4" s="45"/>
      <c r="DC4" s="45"/>
      <c r="DE4" s="45"/>
      <c r="DF4" s="45"/>
      <c r="DG4" s="45"/>
      <c r="DI4" s="45"/>
      <c r="DJ4" s="45"/>
      <c r="DK4" s="45"/>
      <c r="DM4" s="45"/>
      <c r="DN4" s="45"/>
      <c r="DO4" s="45"/>
      <c r="DQ4" s="45"/>
      <c r="DR4" s="45"/>
      <c r="DS4" s="45"/>
      <c r="DU4" s="45"/>
      <c r="DV4" s="45"/>
      <c r="DW4" s="45"/>
      <c r="DY4" s="45"/>
      <c r="DZ4" s="45"/>
      <c r="EA4" s="45"/>
      <c r="EC4" s="45"/>
      <c r="ED4" s="45"/>
      <c r="EE4" s="45"/>
      <c r="EG4" s="45"/>
      <c r="EH4" s="45"/>
      <c r="EI4" s="45"/>
      <c r="EK4" s="45"/>
      <c r="EL4" s="45"/>
      <c r="EM4" s="45"/>
      <c r="EO4" s="45"/>
      <c r="EP4" s="45"/>
      <c r="EQ4" s="45"/>
      <c r="ES4" s="45"/>
      <c r="ET4" s="45"/>
      <c r="EU4" s="45"/>
      <c r="EW4" s="45"/>
      <c r="EX4" s="45"/>
      <c r="EY4" s="45"/>
      <c r="FA4" s="45"/>
      <c r="FB4" s="45"/>
      <c r="FC4" s="45"/>
      <c r="FE4" s="45"/>
      <c r="FF4" s="45"/>
      <c r="FG4" s="45"/>
      <c r="FI4" s="45"/>
      <c r="FJ4" s="45"/>
      <c r="FK4" s="45"/>
      <c r="FM4" s="45"/>
      <c r="FN4" s="45"/>
      <c r="FO4" s="45"/>
      <c r="FQ4" s="45"/>
      <c r="FR4" s="45"/>
      <c r="FS4" s="45"/>
      <c r="FU4" s="45"/>
      <c r="FV4" s="45"/>
      <c r="FW4" s="45"/>
      <c r="FY4" s="45"/>
      <c r="FZ4" s="45"/>
      <c r="GA4" s="45"/>
      <c r="GC4" s="45"/>
      <c r="GD4" s="45"/>
      <c r="GE4" s="45"/>
      <c r="GG4" s="45"/>
      <c r="GH4" s="45"/>
      <c r="GI4" s="45"/>
      <c r="GK4" s="45"/>
      <c r="GL4" s="45"/>
      <c r="GM4" s="45"/>
      <c r="GO4" s="45"/>
      <c r="GP4" s="45"/>
      <c r="GQ4" s="45"/>
      <c r="GS4" s="45"/>
      <c r="GT4" s="45"/>
      <c r="GU4" s="45"/>
      <c r="GW4" s="45"/>
      <c r="GX4" s="45"/>
      <c r="GY4" s="45"/>
      <c r="HA4" s="45"/>
      <c r="HB4" s="45"/>
      <c r="HC4" s="45"/>
    </row>
    <row r="5" spans="1:211" x14ac:dyDescent="0.3">
      <c r="A5" s="45"/>
      <c r="B5" s="45"/>
      <c r="C5" s="45"/>
      <c r="E5" s="45"/>
      <c r="F5" s="170"/>
      <c r="G5" s="176"/>
      <c r="I5" s="45"/>
      <c r="J5" s="45"/>
      <c r="K5" s="45"/>
      <c r="M5" s="75" t="s">
        <v>200</v>
      </c>
      <c r="N5" s="185"/>
      <c r="Q5" s="52"/>
      <c r="R5" s="149"/>
      <c r="S5" s="45"/>
      <c r="U5" s="45"/>
      <c r="V5" s="45"/>
      <c r="W5" s="45"/>
      <c r="Y5" s="45"/>
      <c r="Z5" s="45"/>
      <c r="AA5" s="45"/>
      <c r="AC5" s="45"/>
      <c r="AD5" s="45"/>
      <c r="AE5" s="45"/>
      <c r="AG5" s="45"/>
      <c r="AH5" s="45"/>
      <c r="AI5" s="45"/>
      <c r="AK5" s="45"/>
      <c r="AL5" s="45"/>
      <c r="AM5" s="45"/>
      <c r="AO5" s="45"/>
      <c r="AP5" s="45"/>
      <c r="AQ5" s="45"/>
      <c r="AS5" s="45"/>
      <c r="AT5" s="45"/>
      <c r="AU5" s="45"/>
      <c r="AW5" s="45"/>
      <c r="AX5" s="45"/>
      <c r="AY5" s="45"/>
      <c r="BA5" s="45"/>
      <c r="BB5" s="45"/>
      <c r="BC5" s="45"/>
      <c r="BE5" s="45"/>
      <c r="BF5" s="45"/>
      <c r="BG5" s="45"/>
      <c r="BI5" s="45"/>
      <c r="BJ5" s="45"/>
      <c r="BK5" s="45"/>
      <c r="BM5" s="45"/>
      <c r="BN5" s="45"/>
      <c r="BO5" s="45"/>
      <c r="BQ5" s="45"/>
      <c r="BR5" s="45"/>
      <c r="BS5" s="45"/>
      <c r="BU5" s="45"/>
      <c r="BV5" s="45"/>
      <c r="BW5" s="45"/>
      <c r="BY5" s="45"/>
      <c r="BZ5" s="45"/>
      <c r="CA5" s="45"/>
      <c r="CC5" s="45"/>
      <c r="CD5" s="45"/>
      <c r="CE5" s="45"/>
      <c r="CG5" s="45"/>
      <c r="CH5" s="45"/>
      <c r="CI5" s="45"/>
      <c r="CK5" s="45"/>
      <c r="CL5" s="45"/>
      <c r="CM5" s="45"/>
      <c r="CO5" s="45"/>
      <c r="CP5" s="45"/>
      <c r="CQ5" s="45"/>
      <c r="CS5" s="45"/>
      <c r="CT5" s="45"/>
      <c r="CU5" s="45"/>
      <c r="CW5" s="45"/>
      <c r="CX5" s="45"/>
      <c r="CY5" s="45"/>
      <c r="DA5" s="45"/>
      <c r="DB5" s="45"/>
      <c r="DC5" s="45"/>
      <c r="DE5" s="45"/>
      <c r="DF5" s="45"/>
      <c r="DG5" s="45"/>
      <c r="DI5" s="45"/>
      <c r="DJ5" s="45"/>
      <c r="DK5" s="45"/>
      <c r="DM5" s="45"/>
      <c r="DN5" s="45"/>
      <c r="DO5" s="45"/>
      <c r="DQ5" s="45"/>
      <c r="DR5" s="45"/>
      <c r="DS5" s="45"/>
      <c r="DU5" s="45"/>
      <c r="DV5" s="45"/>
      <c r="DW5" s="45"/>
      <c r="DY5" s="45"/>
      <c r="DZ5" s="45"/>
      <c r="EA5" s="45"/>
      <c r="EC5" s="45"/>
      <c r="ED5" s="45"/>
      <c r="EE5" s="45"/>
      <c r="EG5" s="45"/>
      <c r="EH5" s="45"/>
      <c r="EI5" s="45"/>
      <c r="EK5" s="45"/>
      <c r="EL5" s="45"/>
      <c r="EM5" s="45"/>
      <c r="EO5" s="45"/>
      <c r="EP5" s="45"/>
      <c r="EQ5" s="45"/>
      <c r="ES5" s="45"/>
      <c r="ET5" s="45"/>
      <c r="EU5" s="45"/>
      <c r="EW5" s="45"/>
      <c r="EX5" s="45"/>
      <c r="EY5" s="45"/>
      <c r="FA5" s="45"/>
      <c r="FB5" s="45"/>
      <c r="FC5" s="45"/>
      <c r="FE5" s="45"/>
      <c r="FF5" s="45"/>
      <c r="FG5" s="45"/>
      <c r="FI5" s="45"/>
      <c r="FJ5" s="45"/>
      <c r="FK5" s="45"/>
      <c r="FM5" s="45"/>
      <c r="FN5" s="45"/>
      <c r="FO5" s="45"/>
      <c r="FQ5" s="45"/>
      <c r="FR5" s="45"/>
      <c r="FS5" s="45"/>
      <c r="FU5" s="45"/>
      <c r="FV5" s="45"/>
      <c r="FW5" s="45"/>
      <c r="FY5" s="45"/>
      <c r="FZ5" s="45"/>
      <c r="GA5" s="45"/>
      <c r="GC5" s="45"/>
      <c r="GD5" s="45"/>
      <c r="GE5" s="45"/>
      <c r="GG5" s="45"/>
      <c r="GH5" s="45"/>
      <c r="GI5" s="45"/>
      <c r="GK5" s="45"/>
      <c r="GL5" s="45"/>
      <c r="GM5" s="45"/>
      <c r="GO5" s="45"/>
      <c r="GP5" s="45"/>
      <c r="GQ5" s="45"/>
      <c r="GS5" s="45"/>
      <c r="GT5" s="45"/>
      <c r="GU5" s="45"/>
      <c r="GW5" s="45"/>
      <c r="GX5" s="45"/>
      <c r="GY5" s="45"/>
      <c r="HA5" s="45"/>
      <c r="HB5" s="45"/>
      <c r="HC5" s="45"/>
    </row>
    <row r="6" spans="1:211" ht="14.1" customHeight="1" x14ac:dyDescent="0.3">
      <c r="A6" s="53"/>
      <c r="B6" s="53"/>
      <c r="C6" s="54"/>
      <c r="D6" s="54"/>
      <c r="E6" s="54"/>
      <c r="F6" s="170"/>
      <c r="G6" s="176"/>
      <c r="H6" s="54"/>
      <c r="I6" s="54"/>
      <c r="J6" s="54"/>
      <c r="K6" s="54"/>
      <c r="L6" s="55"/>
      <c r="M6" s="75" t="s">
        <v>186</v>
      </c>
      <c r="N6" s="185"/>
    </row>
    <row r="7" spans="1:211" ht="14.1" customHeight="1" x14ac:dyDescent="0.3">
      <c r="A7" s="53"/>
      <c r="B7" s="53"/>
      <c r="C7" s="54"/>
      <c r="D7" s="54"/>
      <c r="E7" s="54"/>
      <c r="F7" s="170"/>
      <c r="G7" s="176"/>
      <c r="H7" s="54"/>
      <c r="I7" s="54"/>
      <c r="J7" s="54"/>
      <c r="K7" s="54"/>
      <c r="L7" s="55"/>
      <c r="M7" s="75" t="s">
        <v>20</v>
      </c>
      <c r="N7" s="185"/>
    </row>
    <row r="8" spans="1:211" ht="14.1" customHeight="1" x14ac:dyDescent="0.3">
      <c r="A8" s="53"/>
      <c r="B8" s="53"/>
      <c r="C8" s="54"/>
      <c r="D8" s="54"/>
      <c r="E8" s="54"/>
      <c r="F8" s="170"/>
      <c r="G8" s="176"/>
      <c r="H8" s="54"/>
      <c r="I8" s="54"/>
      <c r="J8" s="54"/>
      <c r="K8" s="54"/>
      <c r="L8" s="55"/>
      <c r="M8" s="75" t="s">
        <v>58</v>
      </c>
      <c r="N8" s="185"/>
    </row>
    <row r="9" spans="1:211" ht="14.1" customHeight="1" x14ac:dyDescent="0.3">
      <c r="A9" s="53"/>
      <c r="B9" s="53"/>
      <c r="C9" s="54"/>
      <c r="D9" s="54"/>
      <c r="E9" s="54"/>
      <c r="F9" s="170"/>
      <c r="G9" s="176"/>
      <c r="H9" s="54"/>
      <c r="I9" s="54"/>
      <c r="J9" s="54"/>
      <c r="K9" s="54"/>
      <c r="L9" s="55"/>
      <c r="M9" s="56" t="s">
        <v>31</v>
      </c>
    </row>
    <row r="10" spans="1:211" ht="14.1" customHeight="1" x14ac:dyDescent="0.3">
      <c r="A10" s="53"/>
      <c r="B10" s="53"/>
      <c r="C10" s="54"/>
      <c r="D10" s="54"/>
      <c r="E10" s="54"/>
      <c r="F10" s="170"/>
      <c r="G10" s="176"/>
      <c r="H10" s="54"/>
      <c r="I10" s="54"/>
      <c r="J10" s="54"/>
      <c r="K10" s="54"/>
      <c r="L10" s="55"/>
      <c r="M10" s="40"/>
    </row>
    <row r="11" spans="1:211" ht="14.1" customHeight="1" x14ac:dyDescent="0.3">
      <c r="A11" s="53"/>
      <c r="B11" s="53"/>
      <c r="C11" s="54"/>
      <c r="D11" s="54"/>
      <c r="E11" s="233" t="s">
        <v>71</v>
      </c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</row>
    <row r="12" spans="1:211" ht="30" customHeight="1" x14ac:dyDescent="0.3">
      <c r="A12" s="234" t="s">
        <v>59</v>
      </c>
      <c r="B12" s="235"/>
      <c r="C12" s="235"/>
      <c r="D12" s="235"/>
      <c r="E12" s="235"/>
      <c r="F12" s="235"/>
      <c r="G12" s="236" t="s">
        <v>63</v>
      </c>
      <c r="H12" s="237"/>
      <c r="I12" s="237"/>
      <c r="J12" s="237"/>
      <c r="K12" s="237"/>
      <c r="L12" s="237"/>
      <c r="M12" s="237"/>
      <c r="N12" s="237"/>
      <c r="O12" s="93"/>
      <c r="P12" s="57"/>
      <c r="Q12" s="57"/>
    </row>
    <row r="13" spans="1:211" ht="23.25" customHeight="1" x14ac:dyDescent="0.3">
      <c r="A13" s="238" t="s">
        <v>72</v>
      </c>
      <c r="B13" s="235"/>
      <c r="C13" s="235"/>
      <c r="D13" s="235"/>
      <c r="E13" s="235"/>
      <c r="F13" s="235"/>
      <c r="G13" s="236" t="s">
        <v>60</v>
      </c>
      <c r="H13" s="237"/>
      <c r="I13" s="237"/>
      <c r="J13" s="237"/>
      <c r="K13" s="237"/>
      <c r="L13" s="237"/>
      <c r="M13" s="237"/>
      <c r="N13" s="237"/>
      <c r="O13" s="239"/>
      <c r="P13" s="239"/>
      <c r="Q13" s="239"/>
    </row>
    <row r="14" spans="1:211" ht="14.1" customHeight="1" x14ac:dyDescent="0.3">
      <c r="A14" s="53"/>
      <c r="B14" s="53"/>
      <c r="C14" s="54"/>
      <c r="D14" s="54"/>
      <c r="E14" s="58"/>
      <c r="F14" s="171"/>
      <c r="G14" s="177"/>
      <c r="H14" s="58"/>
      <c r="I14" s="58"/>
      <c r="J14" s="58"/>
      <c r="K14" s="58"/>
      <c r="L14" s="59"/>
      <c r="M14" s="60"/>
      <c r="N14" s="187"/>
      <c r="O14" s="94"/>
      <c r="P14" s="61"/>
      <c r="Q14" s="61"/>
    </row>
    <row r="15" spans="1:211" ht="36.75" customHeight="1" x14ac:dyDescent="0.3">
      <c r="A15" s="240" t="s">
        <v>12</v>
      </c>
      <c r="B15" s="240"/>
      <c r="C15" s="240"/>
      <c r="D15" s="240"/>
      <c r="E15" s="240"/>
      <c r="F15" s="241" t="s">
        <v>73</v>
      </c>
      <c r="G15" s="241" t="s">
        <v>0</v>
      </c>
      <c r="H15" s="240" t="s">
        <v>74</v>
      </c>
      <c r="I15" s="240"/>
      <c r="J15" s="240"/>
      <c r="K15" s="240"/>
      <c r="L15" s="240"/>
      <c r="M15" s="242" t="s">
        <v>75</v>
      </c>
      <c r="N15" s="242"/>
      <c r="O15" s="242"/>
      <c r="P15" s="242"/>
      <c r="Q15" s="243"/>
      <c r="R15" s="284" t="s">
        <v>227</v>
      </c>
    </row>
    <row r="16" spans="1:211" s="30" customFormat="1" ht="24" customHeight="1" x14ac:dyDescent="0.3">
      <c r="A16" s="26" t="s">
        <v>21</v>
      </c>
      <c r="B16" s="26" t="s">
        <v>13</v>
      </c>
      <c r="C16" s="27" t="s">
        <v>14</v>
      </c>
      <c r="D16" s="27" t="s">
        <v>15</v>
      </c>
      <c r="E16" s="27" t="s">
        <v>76</v>
      </c>
      <c r="F16" s="241"/>
      <c r="G16" s="241"/>
      <c r="H16" s="27" t="s">
        <v>77</v>
      </c>
      <c r="I16" s="27" t="s">
        <v>78</v>
      </c>
      <c r="J16" s="27" t="s">
        <v>79</v>
      </c>
      <c r="K16" s="27" t="s">
        <v>80</v>
      </c>
      <c r="L16" s="28" t="s">
        <v>81</v>
      </c>
      <c r="M16" s="29" t="s">
        <v>69</v>
      </c>
      <c r="N16" s="188" t="s">
        <v>82</v>
      </c>
      <c r="O16" s="29" t="s">
        <v>83</v>
      </c>
      <c r="P16" s="29" t="s">
        <v>84</v>
      </c>
      <c r="Q16" s="137" t="s">
        <v>70</v>
      </c>
      <c r="R16" s="284"/>
    </row>
    <row r="17" spans="1:18" s="30" customFormat="1" ht="20.25" customHeight="1" x14ac:dyDescent="0.3">
      <c r="A17" s="244">
        <v>7</v>
      </c>
      <c r="B17" s="247"/>
      <c r="C17" s="249"/>
      <c r="D17" s="249"/>
      <c r="E17" s="249"/>
      <c r="F17" s="251" t="s">
        <v>85</v>
      </c>
      <c r="G17" s="31" t="s">
        <v>86</v>
      </c>
      <c r="H17" s="27"/>
      <c r="I17" s="27"/>
      <c r="J17" s="27"/>
      <c r="K17" s="27"/>
      <c r="L17" s="28"/>
      <c r="M17" s="79">
        <f>M18+M19+M20+0.1</f>
        <v>400874.6999999999</v>
      </c>
      <c r="N17" s="189">
        <v>431453.3</v>
      </c>
      <c r="O17" s="145">
        <f>O18+O19+O20</f>
        <v>239150</v>
      </c>
      <c r="P17" s="145">
        <f>P18+P19+P20</f>
        <v>271980.80000000005</v>
      </c>
      <c r="Q17" s="147">
        <f t="shared" ref="Q17:R17" si="0">Q18+Q19+Q20</f>
        <v>189917.19999999998</v>
      </c>
      <c r="R17" s="155">
        <f t="shared" si="0"/>
        <v>370169.3</v>
      </c>
    </row>
    <row r="18" spans="1:18" s="30" customFormat="1" ht="28.5" customHeight="1" x14ac:dyDescent="0.3">
      <c r="A18" s="245"/>
      <c r="B18" s="248"/>
      <c r="C18" s="250"/>
      <c r="D18" s="250"/>
      <c r="E18" s="250"/>
      <c r="F18" s="252"/>
      <c r="G18" s="178" t="s">
        <v>87</v>
      </c>
      <c r="H18" s="123">
        <v>933</v>
      </c>
      <c r="I18" s="123"/>
      <c r="J18" s="123"/>
      <c r="K18" s="123"/>
      <c r="L18" s="124"/>
      <c r="M18" s="125">
        <f>M21</f>
        <v>775.64</v>
      </c>
      <c r="N18" s="190">
        <f>N21</f>
        <v>2687.5</v>
      </c>
      <c r="O18" s="125">
        <v>0</v>
      </c>
      <c r="P18" s="125">
        <f>P21</f>
        <v>0</v>
      </c>
      <c r="Q18" s="138">
        <f>Q21</f>
        <v>0</v>
      </c>
      <c r="R18" s="125">
        <f>R21</f>
        <v>2687.5</v>
      </c>
    </row>
    <row r="19" spans="1:18" s="30" customFormat="1" ht="26.25" customHeight="1" x14ac:dyDescent="0.3">
      <c r="A19" s="245"/>
      <c r="B19" s="248"/>
      <c r="C19" s="250"/>
      <c r="D19" s="250"/>
      <c r="E19" s="250"/>
      <c r="F19" s="252"/>
      <c r="G19" s="179" t="s">
        <v>8</v>
      </c>
      <c r="H19" s="123">
        <v>935</v>
      </c>
      <c r="I19" s="123"/>
      <c r="J19" s="123"/>
      <c r="K19" s="123"/>
      <c r="L19" s="124"/>
      <c r="M19" s="125">
        <f>M27+M45+M85+M119+M146</f>
        <v>398714.64999999991</v>
      </c>
      <c r="N19" s="190">
        <f>N27+N46+N86+N119+N145</f>
        <v>414093.34600000002</v>
      </c>
      <c r="O19" s="125">
        <f>O27+O45+O85+O119+O145-O62</f>
        <v>238650</v>
      </c>
      <c r="P19" s="125">
        <f>P27+P45+P85+P119+P145-P62</f>
        <v>271480.80000000005</v>
      </c>
      <c r="Q19" s="138">
        <f>Q27+Q45+Q85+Q119+Q145-Q62</f>
        <v>189417.19999999998</v>
      </c>
      <c r="R19" s="125">
        <f>R27+R45+R85+R119+R145-R62</f>
        <v>367299.3</v>
      </c>
    </row>
    <row r="20" spans="1:18" s="30" customFormat="1" ht="26.25" customHeight="1" x14ac:dyDescent="0.3">
      <c r="A20" s="246"/>
      <c r="B20" s="246"/>
      <c r="C20" s="246"/>
      <c r="D20" s="246"/>
      <c r="E20" s="246"/>
      <c r="F20" s="220"/>
      <c r="G20" s="179" t="s">
        <v>88</v>
      </c>
      <c r="H20" s="123">
        <v>935</v>
      </c>
      <c r="I20" s="123"/>
      <c r="J20" s="123"/>
      <c r="K20" s="123"/>
      <c r="L20" s="124"/>
      <c r="M20" s="125">
        <f>M120</f>
        <v>1384.3100000000002</v>
      </c>
      <c r="N20" s="190">
        <f>N61+N62</f>
        <v>14672.6</v>
      </c>
      <c r="O20" s="125">
        <f>O62</f>
        <v>500</v>
      </c>
      <c r="P20" s="125">
        <f>P62</f>
        <v>500</v>
      </c>
      <c r="Q20" s="138">
        <f>Q62</f>
        <v>500</v>
      </c>
      <c r="R20" s="125">
        <f>R62</f>
        <v>182.5</v>
      </c>
    </row>
    <row r="21" spans="1:18" s="30" customFormat="1" ht="17.25" customHeight="1" x14ac:dyDescent="0.3">
      <c r="A21" s="218" t="s">
        <v>25</v>
      </c>
      <c r="B21" s="218" t="s">
        <v>6</v>
      </c>
      <c r="C21" s="253"/>
      <c r="D21" s="253"/>
      <c r="E21" s="254"/>
      <c r="F21" s="219" t="s">
        <v>89</v>
      </c>
      <c r="G21" s="31" t="s">
        <v>86</v>
      </c>
      <c r="H21" s="32"/>
      <c r="I21" s="32"/>
      <c r="J21" s="32"/>
      <c r="K21" s="32"/>
      <c r="L21" s="33"/>
      <c r="M21" s="23">
        <f>M23+M26+M24</f>
        <v>775.64</v>
      </c>
      <c r="N21" s="191">
        <f>N23+N24+N25+N26</f>
        <v>2687.5</v>
      </c>
      <c r="O21" s="145">
        <v>0</v>
      </c>
      <c r="P21" s="23">
        <f>P23+P24+P25+P26</f>
        <v>0</v>
      </c>
      <c r="Q21" s="139">
        <f>Q23+Q24+Q25+Q26</f>
        <v>0</v>
      </c>
      <c r="R21" s="23">
        <f>R23+R24+R25+R26</f>
        <v>2687.5</v>
      </c>
    </row>
    <row r="22" spans="1:18" s="30" customFormat="1" ht="24.75" customHeight="1" x14ac:dyDescent="0.3">
      <c r="A22" s="218"/>
      <c r="B22" s="218"/>
      <c r="C22" s="253"/>
      <c r="D22" s="253"/>
      <c r="E22" s="254"/>
      <c r="F22" s="219"/>
      <c r="G22" s="158" t="s">
        <v>87</v>
      </c>
      <c r="H22" s="34">
        <v>933</v>
      </c>
      <c r="I22" s="32"/>
      <c r="J22" s="32"/>
      <c r="K22" s="32"/>
      <c r="L22" s="33"/>
      <c r="M22" s="80">
        <f>M21</f>
        <v>775.64</v>
      </c>
      <c r="N22" s="192">
        <v>0</v>
      </c>
      <c r="O22" s="22">
        <v>0</v>
      </c>
      <c r="P22" s="146">
        <v>0</v>
      </c>
      <c r="Q22" s="148">
        <v>0</v>
      </c>
      <c r="R22" s="151"/>
    </row>
    <row r="23" spans="1:18" s="30" customFormat="1" ht="22.5" customHeight="1" x14ac:dyDescent="0.3">
      <c r="A23" s="199" t="s">
        <v>25</v>
      </c>
      <c r="B23" s="199" t="s">
        <v>6</v>
      </c>
      <c r="C23" s="199" t="s">
        <v>17</v>
      </c>
      <c r="D23" s="255"/>
      <c r="E23" s="247"/>
      <c r="F23" s="258" t="s">
        <v>54</v>
      </c>
      <c r="G23" s="225" t="s">
        <v>87</v>
      </c>
      <c r="H23" s="202">
        <v>933</v>
      </c>
      <c r="I23" s="199" t="s">
        <v>16</v>
      </c>
      <c r="J23" s="199" t="s">
        <v>28</v>
      </c>
      <c r="K23" s="84" t="s">
        <v>190</v>
      </c>
      <c r="L23" s="206" t="s">
        <v>90</v>
      </c>
      <c r="M23" s="80">
        <v>297.89</v>
      </c>
      <c r="N23" s="192">
        <v>970.2</v>
      </c>
      <c r="O23" s="22">
        <v>0</v>
      </c>
      <c r="P23" s="146">
        <v>0</v>
      </c>
      <c r="Q23" s="148">
        <v>0</v>
      </c>
      <c r="R23" s="151">
        <v>970.2</v>
      </c>
    </row>
    <row r="24" spans="1:18" s="30" customFormat="1" ht="21" customHeight="1" x14ac:dyDescent="0.3">
      <c r="A24" s="221"/>
      <c r="B24" s="221"/>
      <c r="C24" s="221"/>
      <c r="D24" s="256"/>
      <c r="E24" s="257"/>
      <c r="F24" s="220"/>
      <c r="G24" s="220"/>
      <c r="H24" s="204"/>
      <c r="I24" s="204"/>
      <c r="J24" s="204"/>
      <c r="K24" s="34" t="s">
        <v>191</v>
      </c>
      <c r="L24" s="268"/>
      <c r="M24" s="90">
        <v>3</v>
      </c>
      <c r="N24" s="193">
        <v>9.8000000000000007</v>
      </c>
      <c r="O24" s="22">
        <v>0</v>
      </c>
      <c r="P24" s="141"/>
      <c r="Q24" s="143"/>
      <c r="R24" s="151">
        <v>9.8000000000000007</v>
      </c>
    </row>
    <row r="25" spans="1:18" s="30" customFormat="1" ht="39.75" customHeight="1" x14ac:dyDescent="0.3">
      <c r="A25" s="26" t="s">
        <v>25</v>
      </c>
      <c r="B25" s="26" t="s">
        <v>6</v>
      </c>
      <c r="C25" s="26" t="s">
        <v>18</v>
      </c>
      <c r="D25" s="26"/>
      <c r="E25" s="26"/>
      <c r="F25" s="172" t="s">
        <v>198</v>
      </c>
      <c r="G25" s="158" t="s">
        <v>87</v>
      </c>
      <c r="H25" s="34">
        <v>933</v>
      </c>
      <c r="I25" s="84" t="s">
        <v>16</v>
      </c>
      <c r="J25" s="84">
        <v>13</v>
      </c>
      <c r="K25" s="84" t="s">
        <v>199</v>
      </c>
      <c r="L25" s="88">
        <v>244</v>
      </c>
      <c r="M25" s="90"/>
      <c r="N25" s="193">
        <v>1707.5</v>
      </c>
      <c r="O25" s="145">
        <f>O26</f>
        <v>0</v>
      </c>
      <c r="P25" s="141"/>
      <c r="Q25" s="143"/>
      <c r="R25" s="151">
        <v>1707.5</v>
      </c>
    </row>
    <row r="26" spans="1:18" s="30" customFormat="1" ht="66.75" customHeight="1" x14ac:dyDescent="0.3">
      <c r="A26" s="26" t="s">
        <v>25</v>
      </c>
      <c r="B26" s="26" t="s">
        <v>6</v>
      </c>
      <c r="C26" s="26" t="s">
        <v>24</v>
      </c>
      <c r="D26" s="26"/>
      <c r="E26" s="26"/>
      <c r="F26" s="24" t="s">
        <v>192</v>
      </c>
      <c r="G26" s="158" t="s">
        <v>87</v>
      </c>
      <c r="H26" s="34">
        <v>933</v>
      </c>
      <c r="I26" s="84" t="s">
        <v>16</v>
      </c>
      <c r="J26" s="34">
        <v>13</v>
      </c>
      <c r="K26" s="84" t="s">
        <v>193</v>
      </c>
      <c r="L26" s="35">
        <v>244</v>
      </c>
      <c r="M26" s="90">
        <v>474.75</v>
      </c>
      <c r="N26" s="193">
        <v>0</v>
      </c>
      <c r="O26" s="22">
        <v>0</v>
      </c>
      <c r="P26" s="141">
        <v>0</v>
      </c>
      <c r="Q26" s="143">
        <v>0</v>
      </c>
      <c r="R26" s="151"/>
    </row>
    <row r="27" spans="1:18" s="30" customFormat="1" x14ac:dyDescent="0.3">
      <c r="A27" s="218" t="s">
        <v>25</v>
      </c>
      <c r="B27" s="218" t="s">
        <v>11</v>
      </c>
      <c r="C27" s="218"/>
      <c r="D27" s="218"/>
      <c r="E27" s="218"/>
      <c r="F27" s="219" t="s">
        <v>91</v>
      </c>
      <c r="G27" s="219" t="s">
        <v>86</v>
      </c>
      <c r="H27" s="254"/>
      <c r="I27" s="254"/>
      <c r="J27" s="254"/>
      <c r="K27" s="254"/>
      <c r="L27" s="269"/>
      <c r="M27" s="263">
        <f>SUM(M29:M44)</f>
        <v>80292.739999999991</v>
      </c>
      <c r="N27" s="292">
        <f>SUM(N29:N44)</f>
        <v>73534.099999999991</v>
      </c>
      <c r="O27" s="263">
        <f>SUM(O30:O44)</f>
        <v>7190.6</v>
      </c>
      <c r="P27" s="263">
        <f>SUM(P29:P44)</f>
        <v>7216.2</v>
      </c>
      <c r="Q27" s="294">
        <f t="shared" ref="Q27" si="1">SUM(Q30:Q44)</f>
        <v>7243.3</v>
      </c>
      <c r="R27" s="263">
        <f>SUM(R30:R44)</f>
        <v>69012.299999999988</v>
      </c>
    </row>
    <row r="28" spans="1:18" s="30" customFormat="1" ht="12" customHeight="1" x14ac:dyDescent="0.3">
      <c r="A28" s="218"/>
      <c r="B28" s="218"/>
      <c r="C28" s="218"/>
      <c r="D28" s="218"/>
      <c r="E28" s="218"/>
      <c r="F28" s="219"/>
      <c r="G28" s="265"/>
      <c r="H28" s="259"/>
      <c r="I28" s="259"/>
      <c r="J28" s="259"/>
      <c r="K28" s="259"/>
      <c r="L28" s="270"/>
      <c r="M28" s="264"/>
      <c r="N28" s="293"/>
      <c r="O28" s="264"/>
      <c r="P28" s="264"/>
      <c r="Q28" s="295"/>
      <c r="R28" s="264"/>
    </row>
    <row r="29" spans="1:18" s="30" customFormat="1" ht="37.5" customHeight="1" x14ac:dyDescent="0.3">
      <c r="A29" s="67" t="s">
        <v>25</v>
      </c>
      <c r="B29" s="67" t="s">
        <v>11</v>
      </c>
      <c r="C29" s="67" t="s">
        <v>16</v>
      </c>
      <c r="D29" s="67"/>
      <c r="E29" s="67"/>
      <c r="F29" s="154" t="s">
        <v>55</v>
      </c>
      <c r="G29" s="154" t="s">
        <v>8</v>
      </c>
      <c r="H29" s="67" t="s">
        <v>92</v>
      </c>
      <c r="I29" s="67" t="s">
        <v>23</v>
      </c>
      <c r="J29" s="67" t="s">
        <v>16</v>
      </c>
      <c r="K29" s="84" t="s">
        <v>93</v>
      </c>
      <c r="L29" s="96">
        <v>811</v>
      </c>
      <c r="M29" s="80">
        <v>3986.85</v>
      </c>
      <c r="N29" s="192">
        <v>0</v>
      </c>
      <c r="O29" s="146">
        <v>0</v>
      </c>
      <c r="P29" s="146">
        <v>0</v>
      </c>
      <c r="Q29" s="148">
        <v>0</v>
      </c>
      <c r="R29" s="151"/>
    </row>
    <row r="30" spans="1:18" s="30" customFormat="1" ht="30.75" customHeight="1" x14ac:dyDescent="0.3">
      <c r="A30" s="199" t="s">
        <v>25</v>
      </c>
      <c r="B30" s="199" t="s">
        <v>11</v>
      </c>
      <c r="C30" s="199" t="s">
        <v>17</v>
      </c>
      <c r="D30" s="199"/>
      <c r="E30" s="199"/>
      <c r="F30" s="225" t="s">
        <v>9</v>
      </c>
      <c r="G30" s="225" t="s">
        <v>8</v>
      </c>
      <c r="H30" s="199" t="s">
        <v>92</v>
      </c>
      <c r="I30" s="199" t="s">
        <v>23</v>
      </c>
      <c r="J30" s="199" t="s">
        <v>16</v>
      </c>
      <c r="K30" s="84" t="s">
        <v>94</v>
      </c>
      <c r="L30" s="266">
        <v>412</v>
      </c>
      <c r="M30" s="80">
        <v>66468.7</v>
      </c>
      <c r="N30" s="192">
        <v>61688.6</v>
      </c>
      <c r="O30" s="22"/>
      <c r="P30" s="146">
        <v>0</v>
      </c>
      <c r="Q30" s="148">
        <v>0</v>
      </c>
      <c r="R30" s="151">
        <v>57781.1</v>
      </c>
    </row>
    <row r="31" spans="1:18" s="30" customFormat="1" ht="24.75" customHeight="1" x14ac:dyDescent="0.3">
      <c r="A31" s="205"/>
      <c r="B31" s="205"/>
      <c r="C31" s="205"/>
      <c r="D31" s="205"/>
      <c r="E31" s="205"/>
      <c r="F31" s="226"/>
      <c r="G31" s="226"/>
      <c r="H31" s="205"/>
      <c r="I31" s="205"/>
      <c r="J31" s="205"/>
      <c r="K31" s="84" t="s">
        <v>95</v>
      </c>
      <c r="L31" s="267"/>
      <c r="M31" s="80">
        <v>2055.6999999999998</v>
      </c>
      <c r="N31" s="192">
        <v>1907.9</v>
      </c>
      <c r="O31" s="22"/>
      <c r="P31" s="146">
        <v>0</v>
      </c>
      <c r="Q31" s="148">
        <v>0</v>
      </c>
      <c r="R31" s="151">
        <v>1787</v>
      </c>
    </row>
    <row r="32" spans="1:18" s="30" customFormat="1" ht="24" customHeight="1" x14ac:dyDescent="0.3">
      <c r="A32" s="205"/>
      <c r="B32" s="205"/>
      <c r="C32" s="205"/>
      <c r="D32" s="205"/>
      <c r="E32" s="205"/>
      <c r="F32" s="226"/>
      <c r="G32" s="226"/>
      <c r="H32" s="205"/>
      <c r="I32" s="205"/>
      <c r="J32" s="205"/>
      <c r="K32" s="84" t="s">
        <v>96</v>
      </c>
      <c r="L32" s="268"/>
      <c r="M32" s="80">
        <v>692.2</v>
      </c>
      <c r="N32" s="192">
        <v>260</v>
      </c>
      <c r="O32" s="22">
        <v>0</v>
      </c>
      <c r="P32" s="146">
        <v>0</v>
      </c>
      <c r="Q32" s="148">
        <v>0</v>
      </c>
      <c r="R32" s="151">
        <v>249.6</v>
      </c>
    </row>
    <row r="33" spans="1:18" s="30" customFormat="1" ht="24" customHeight="1" x14ac:dyDescent="0.3">
      <c r="A33" s="205"/>
      <c r="B33" s="205"/>
      <c r="C33" s="205"/>
      <c r="D33" s="205"/>
      <c r="E33" s="205"/>
      <c r="F33" s="226"/>
      <c r="G33" s="226"/>
      <c r="H33" s="205"/>
      <c r="I33" s="205"/>
      <c r="J33" s="205"/>
      <c r="K33" s="84" t="s">
        <v>202</v>
      </c>
      <c r="L33" s="88">
        <v>412</v>
      </c>
      <c r="M33" s="80"/>
      <c r="N33" s="192">
        <v>0</v>
      </c>
      <c r="O33" s="145"/>
      <c r="P33" s="146"/>
      <c r="Q33" s="148"/>
      <c r="R33" s="151"/>
    </row>
    <row r="34" spans="1:18" s="30" customFormat="1" ht="19.5" customHeight="1" x14ac:dyDescent="0.3">
      <c r="A34" s="204"/>
      <c r="B34" s="204"/>
      <c r="C34" s="204"/>
      <c r="D34" s="204"/>
      <c r="E34" s="204"/>
      <c r="F34" s="220"/>
      <c r="G34" s="220"/>
      <c r="H34" s="204"/>
      <c r="I34" s="204"/>
      <c r="J34" s="204"/>
      <c r="K34" s="84" t="s">
        <v>97</v>
      </c>
      <c r="L34" s="88">
        <v>244</v>
      </c>
      <c r="M34" s="80">
        <v>868.94</v>
      </c>
      <c r="N34" s="192">
        <v>4114.1000000000004</v>
      </c>
      <c r="O34" s="146">
        <v>0</v>
      </c>
      <c r="P34" s="146">
        <v>0</v>
      </c>
      <c r="Q34" s="148">
        <v>0</v>
      </c>
      <c r="R34" s="151">
        <v>4114.1000000000004</v>
      </c>
    </row>
    <row r="35" spans="1:18" s="30" customFormat="1" ht="24.75" customHeight="1" x14ac:dyDescent="0.3">
      <c r="A35" s="206" t="s">
        <v>25</v>
      </c>
      <c r="B35" s="206" t="s">
        <v>11</v>
      </c>
      <c r="C35" s="206" t="s">
        <v>18</v>
      </c>
      <c r="D35" s="206"/>
      <c r="E35" s="206"/>
      <c r="F35" s="225" t="s">
        <v>56</v>
      </c>
      <c r="G35" s="209" t="s">
        <v>8</v>
      </c>
      <c r="H35" s="266">
        <v>935</v>
      </c>
      <c r="I35" s="199" t="s">
        <v>23</v>
      </c>
      <c r="J35" s="199" t="s">
        <v>16</v>
      </c>
      <c r="K35" s="199" t="s">
        <v>98</v>
      </c>
      <c r="L35" s="35">
        <v>244</v>
      </c>
      <c r="M35" s="80">
        <v>2663.43</v>
      </c>
      <c r="N35" s="192">
        <v>2489.1999999999998</v>
      </c>
      <c r="O35" s="146">
        <v>2730</v>
      </c>
      <c r="P35" s="146">
        <v>2730</v>
      </c>
      <c r="Q35" s="148">
        <v>2730</v>
      </c>
      <c r="R35" s="151">
        <v>2223.4</v>
      </c>
    </row>
    <row r="36" spans="1:18" s="30" customFormat="1" ht="21" customHeight="1" x14ac:dyDescent="0.3">
      <c r="A36" s="204"/>
      <c r="B36" s="204"/>
      <c r="C36" s="204"/>
      <c r="D36" s="204"/>
      <c r="E36" s="204"/>
      <c r="F36" s="220"/>
      <c r="G36" s="220"/>
      <c r="H36" s="204"/>
      <c r="I36" s="204"/>
      <c r="J36" s="204"/>
      <c r="K36" s="204"/>
      <c r="L36" s="35">
        <v>811</v>
      </c>
      <c r="M36" s="80">
        <v>113.7</v>
      </c>
      <c r="N36" s="192">
        <v>0</v>
      </c>
      <c r="O36" s="146">
        <v>500</v>
      </c>
      <c r="P36" s="146">
        <v>500</v>
      </c>
      <c r="Q36" s="148">
        <v>500</v>
      </c>
      <c r="R36" s="151">
        <v>0</v>
      </c>
    </row>
    <row r="37" spans="1:18" s="30" customFormat="1" ht="24.75" customHeight="1" x14ac:dyDescent="0.3">
      <c r="A37" s="199" t="s">
        <v>25</v>
      </c>
      <c r="B37" s="199" t="s">
        <v>11</v>
      </c>
      <c r="C37" s="199" t="s">
        <v>19</v>
      </c>
      <c r="D37" s="260"/>
      <c r="E37" s="260"/>
      <c r="F37" s="225" t="s">
        <v>49</v>
      </c>
      <c r="G37" s="225" t="s">
        <v>8</v>
      </c>
      <c r="H37" s="199">
        <v>935</v>
      </c>
      <c r="I37" s="199" t="s">
        <v>23</v>
      </c>
      <c r="J37" s="199" t="s">
        <v>16</v>
      </c>
      <c r="K37" s="199" t="s">
        <v>99</v>
      </c>
      <c r="L37" s="85" t="s">
        <v>90</v>
      </c>
      <c r="M37" s="80">
        <v>2187.2199999999998</v>
      </c>
      <c r="N37" s="192">
        <v>465.7</v>
      </c>
      <c r="O37" s="146">
        <v>2250</v>
      </c>
      <c r="P37" s="146">
        <v>2250</v>
      </c>
      <c r="Q37" s="148">
        <v>2250</v>
      </c>
      <c r="R37" s="151">
        <v>434.8</v>
      </c>
    </row>
    <row r="38" spans="1:18" s="30" customFormat="1" ht="24.75" hidden="1" customHeight="1" x14ac:dyDescent="0.3">
      <c r="A38" s="205"/>
      <c r="B38" s="205"/>
      <c r="C38" s="205"/>
      <c r="D38" s="261"/>
      <c r="E38" s="261"/>
      <c r="F38" s="226"/>
      <c r="G38" s="226"/>
      <c r="H38" s="205"/>
      <c r="I38" s="205"/>
      <c r="J38" s="205"/>
      <c r="K38" s="205"/>
      <c r="L38" s="71"/>
      <c r="M38" s="80"/>
      <c r="N38" s="192"/>
      <c r="O38" s="22">
        <v>0</v>
      </c>
      <c r="P38" s="146"/>
      <c r="Q38" s="148"/>
      <c r="R38" s="151"/>
    </row>
    <row r="39" spans="1:18" s="30" customFormat="1" ht="24.75" customHeight="1" x14ac:dyDescent="0.3">
      <c r="A39" s="200"/>
      <c r="B39" s="200"/>
      <c r="C39" s="200"/>
      <c r="D39" s="262"/>
      <c r="E39" s="262"/>
      <c r="F39" s="227"/>
      <c r="G39" s="227"/>
      <c r="H39" s="200"/>
      <c r="I39" s="200"/>
      <c r="J39" s="200"/>
      <c r="K39" s="200"/>
      <c r="L39" s="71" t="s">
        <v>207</v>
      </c>
      <c r="M39" s="80"/>
      <c r="N39" s="192">
        <v>1333.7</v>
      </c>
      <c r="O39" s="146">
        <v>610</v>
      </c>
      <c r="P39" s="146">
        <v>610</v>
      </c>
      <c r="Q39" s="148">
        <v>610</v>
      </c>
      <c r="R39" s="151">
        <v>1147.4000000000001</v>
      </c>
    </row>
    <row r="40" spans="1:18" s="30" customFormat="1" ht="23.25" customHeight="1" x14ac:dyDescent="0.3">
      <c r="A40" s="206" t="s">
        <v>25</v>
      </c>
      <c r="B40" s="206" t="s">
        <v>11</v>
      </c>
      <c r="C40" s="206" t="s">
        <v>25</v>
      </c>
      <c r="D40" s="260"/>
      <c r="E40" s="260"/>
      <c r="F40" s="225" t="s">
        <v>42</v>
      </c>
      <c r="G40" s="225" t="s">
        <v>8</v>
      </c>
      <c r="H40" s="199" t="s">
        <v>92</v>
      </c>
      <c r="I40" s="199" t="s">
        <v>23</v>
      </c>
      <c r="J40" s="199" t="s">
        <v>23</v>
      </c>
      <c r="K40" s="199" t="s">
        <v>100</v>
      </c>
      <c r="L40" s="83" t="s">
        <v>209</v>
      </c>
      <c r="M40" s="22">
        <v>853.8</v>
      </c>
      <c r="N40" s="194">
        <v>647.70000000000005</v>
      </c>
      <c r="O40" s="146">
        <v>483.6</v>
      </c>
      <c r="P40" s="22">
        <v>503.2</v>
      </c>
      <c r="Q40" s="148">
        <v>524.1</v>
      </c>
      <c r="R40" s="151">
        <v>647.70000000000005</v>
      </c>
    </row>
    <row r="41" spans="1:18" s="30" customFormat="1" ht="20.25" customHeight="1" x14ac:dyDescent="0.3">
      <c r="A41" s="211"/>
      <c r="B41" s="211"/>
      <c r="C41" s="211"/>
      <c r="D41" s="261"/>
      <c r="E41" s="261"/>
      <c r="F41" s="226"/>
      <c r="G41" s="226"/>
      <c r="H41" s="205"/>
      <c r="I41" s="205"/>
      <c r="J41" s="205"/>
      <c r="K41" s="205"/>
      <c r="L41" s="83" t="s">
        <v>208</v>
      </c>
      <c r="M41" s="22"/>
      <c r="N41" s="194">
        <v>183.1</v>
      </c>
      <c r="O41" s="146">
        <v>146</v>
      </c>
      <c r="P41" s="22">
        <v>152</v>
      </c>
      <c r="Q41" s="148">
        <v>158.19999999999999</v>
      </c>
      <c r="R41" s="151">
        <v>183.1</v>
      </c>
    </row>
    <row r="42" spans="1:18" s="30" customFormat="1" ht="16.5" customHeight="1" x14ac:dyDescent="0.3">
      <c r="A42" s="207"/>
      <c r="B42" s="207"/>
      <c r="C42" s="207"/>
      <c r="D42" s="262"/>
      <c r="E42" s="262"/>
      <c r="F42" s="227"/>
      <c r="G42" s="227"/>
      <c r="H42" s="200"/>
      <c r="I42" s="200"/>
      <c r="J42" s="200"/>
      <c r="K42" s="200"/>
      <c r="L42" s="83" t="s">
        <v>90</v>
      </c>
      <c r="M42" s="22"/>
      <c r="N42" s="194">
        <v>41.4</v>
      </c>
      <c r="O42" s="146">
        <v>31</v>
      </c>
      <c r="P42" s="146">
        <v>31</v>
      </c>
      <c r="Q42" s="148">
        <v>31</v>
      </c>
      <c r="R42" s="151">
        <v>41.4</v>
      </c>
    </row>
    <row r="43" spans="1:18" s="30" customFormat="1" ht="47.25" customHeight="1" x14ac:dyDescent="0.3">
      <c r="A43" s="71" t="s">
        <v>25</v>
      </c>
      <c r="B43" s="71" t="s">
        <v>11</v>
      </c>
      <c r="C43" s="71" t="s">
        <v>26</v>
      </c>
      <c r="D43" s="71"/>
      <c r="E43" s="71"/>
      <c r="F43" s="158" t="s">
        <v>10</v>
      </c>
      <c r="G43" s="153" t="s">
        <v>8</v>
      </c>
      <c r="H43" s="87">
        <v>935</v>
      </c>
      <c r="I43" s="67" t="s">
        <v>23</v>
      </c>
      <c r="J43" s="71" t="s">
        <v>16</v>
      </c>
      <c r="K43" s="84" t="s">
        <v>101</v>
      </c>
      <c r="L43" s="85" t="s">
        <v>90</v>
      </c>
      <c r="M43" s="80">
        <v>20</v>
      </c>
      <c r="N43" s="192">
        <v>40</v>
      </c>
      <c r="O43" s="146">
        <v>40</v>
      </c>
      <c r="P43" s="146">
        <v>40</v>
      </c>
      <c r="Q43" s="148">
        <v>40</v>
      </c>
      <c r="R43" s="151">
        <v>40</v>
      </c>
    </row>
    <row r="44" spans="1:18" s="30" customFormat="1" ht="50.25" customHeight="1" x14ac:dyDescent="0.3">
      <c r="A44" s="67" t="s">
        <v>25</v>
      </c>
      <c r="B44" s="67" t="s">
        <v>11</v>
      </c>
      <c r="C44" s="67" t="s">
        <v>2</v>
      </c>
      <c r="D44" s="67"/>
      <c r="E44" s="67"/>
      <c r="F44" s="173" t="s">
        <v>57</v>
      </c>
      <c r="G44" s="154" t="s">
        <v>8</v>
      </c>
      <c r="H44" s="70">
        <v>935</v>
      </c>
      <c r="I44" s="67" t="s">
        <v>23</v>
      </c>
      <c r="J44" s="67" t="s">
        <v>16</v>
      </c>
      <c r="K44" s="84" t="s">
        <v>102</v>
      </c>
      <c r="L44" s="85" t="s">
        <v>90</v>
      </c>
      <c r="M44" s="80">
        <v>382.2</v>
      </c>
      <c r="N44" s="192">
        <v>362.7</v>
      </c>
      <c r="O44" s="146">
        <v>400</v>
      </c>
      <c r="P44" s="146">
        <v>400</v>
      </c>
      <c r="Q44" s="148">
        <v>400</v>
      </c>
      <c r="R44" s="151">
        <v>362.7</v>
      </c>
    </row>
    <row r="45" spans="1:18" s="30" customFormat="1" ht="21.75" customHeight="1" x14ac:dyDescent="0.3">
      <c r="A45" s="212" t="s">
        <v>25</v>
      </c>
      <c r="B45" s="212" t="s">
        <v>22</v>
      </c>
      <c r="C45" s="212"/>
      <c r="D45" s="212"/>
      <c r="E45" s="212"/>
      <c r="F45" s="251" t="s">
        <v>103</v>
      </c>
      <c r="G45" s="31" t="s">
        <v>86</v>
      </c>
      <c r="H45" s="36"/>
      <c r="I45" s="36"/>
      <c r="J45" s="36"/>
      <c r="K45" s="36"/>
      <c r="L45" s="37"/>
      <c r="M45" s="23">
        <f>SUM(M48:M84)</f>
        <v>61509.367999999995</v>
      </c>
      <c r="N45" s="191">
        <f>N46+N47</f>
        <v>72484.800000000003</v>
      </c>
      <c r="O45" s="23">
        <f>SUM(O48:O84)</f>
        <v>41108.5</v>
      </c>
      <c r="P45" s="23">
        <f>SUM(P48:P84)</f>
        <v>2409.1999999999998</v>
      </c>
      <c r="Q45" s="139">
        <f>SUM(Q48:Q84)</f>
        <v>2609.1999999999998</v>
      </c>
      <c r="R45" s="23">
        <f>SUM(R48:R84)</f>
        <v>42387.7</v>
      </c>
    </row>
    <row r="46" spans="1:18" s="130" customFormat="1" ht="25.5" customHeight="1" x14ac:dyDescent="0.3">
      <c r="A46" s="213"/>
      <c r="B46" s="213"/>
      <c r="C46" s="213"/>
      <c r="D46" s="213"/>
      <c r="E46" s="213"/>
      <c r="F46" s="280"/>
      <c r="G46" s="180" t="s">
        <v>8</v>
      </c>
      <c r="H46" s="126"/>
      <c r="I46" s="126"/>
      <c r="J46" s="126"/>
      <c r="K46" s="127"/>
      <c r="L46" s="128"/>
      <c r="M46" s="129">
        <f>M45</f>
        <v>61509.367999999995</v>
      </c>
      <c r="N46" s="195">
        <f>N48+N49+N50+N51+N52+N53+N54+N55+N56+N57+N58+N59+N60+N63+N64+N65+N66+N67+N68+N69+N70+N71+N72+N73+N74+N75+N76+N77+N78+N79+N80+N81+N82+N83+N84</f>
        <v>57812.200000000004</v>
      </c>
      <c r="O46" s="129">
        <f>O45-500</f>
        <v>40608.5</v>
      </c>
      <c r="P46" s="129">
        <f>P45-500</f>
        <v>1909.1999999999998</v>
      </c>
      <c r="Q46" s="140">
        <f>Q45-500</f>
        <v>2109.1999999999998</v>
      </c>
      <c r="R46" s="129">
        <f>R45-500</f>
        <v>41887.699999999997</v>
      </c>
    </row>
    <row r="47" spans="1:18" s="130" customFormat="1" ht="23.25" customHeight="1" x14ac:dyDescent="0.3">
      <c r="A47" s="214"/>
      <c r="B47" s="214"/>
      <c r="C47" s="214"/>
      <c r="D47" s="214"/>
      <c r="E47" s="214"/>
      <c r="F47" s="174"/>
      <c r="G47" s="181" t="s">
        <v>88</v>
      </c>
      <c r="H47" s="132"/>
      <c r="I47" s="132"/>
      <c r="J47" s="132"/>
      <c r="K47" s="127"/>
      <c r="L47" s="133"/>
      <c r="M47" s="129"/>
      <c r="N47" s="195">
        <f>N61+N62</f>
        <v>14672.6</v>
      </c>
      <c r="O47" s="129">
        <f t="shared" ref="O47:R47" si="2">O61+O62</f>
        <v>500</v>
      </c>
      <c r="P47" s="129">
        <f t="shared" si="2"/>
        <v>500</v>
      </c>
      <c r="Q47" s="140">
        <f t="shared" si="2"/>
        <v>500</v>
      </c>
      <c r="R47" s="129">
        <f t="shared" si="2"/>
        <v>182.5</v>
      </c>
    </row>
    <row r="48" spans="1:18" s="30" customFormat="1" ht="27" customHeight="1" x14ac:dyDescent="0.3">
      <c r="A48" s="67" t="s">
        <v>25</v>
      </c>
      <c r="B48" s="67" t="s">
        <v>22</v>
      </c>
      <c r="C48" s="67" t="s">
        <v>16</v>
      </c>
      <c r="D48" s="67"/>
      <c r="E48" s="67"/>
      <c r="F48" s="153" t="s">
        <v>32</v>
      </c>
      <c r="G48" s="153" t="s">
        <v>8</v>
      </c>
      <c r="H48" s="70">
        <v>935</v>
      </c>
      <c r="I48" s="67" t="s">
        <v>23</v>
      </c>
      <c r="J48" s="67" t="s">
        <v>17</v>
      </c>
      <c r="K48" s="84" t="s">
        <v>104</v>
      </c>
      <c r="L48" s="74">
        <v>244</v>
      </c>
      <c r="M48" s="80">
        <v>0</v>
      </c>
      <c r="N48" s="192">
        <v>0</v>
      </c>
      <c r="O48" s="146">
        <v>0</v>
      </c>
      <c r="P48" s="146">
        <v>0</v>
      </c>
      <c r="Q48" s="148">
        <v>0</v>
      </c>
      <c r="R48" s="151"/>
    </row>
    <row r="49" spans="1:18" s="30" customFormat="1" ht="21" customHeight="1" x14ac:dyDescent="0.3">
      <c r="A49" s="199" t="s">
        <v>25</v>
      </c>
      <c r="B49" s="199" t="s">
        <v>22</v>
      </c>
      <c r="C49" s="199" t="s">
        <v>16</v>
      </c>
      <c r="D49" s="199" t="s">
        <v>22</v>
      </c>
      <c r="E49" s="199"/>
      <c r="F49" s="209" t="s">
        <v>66</v>
      </c>
      <c r="G49" s="209" t="s">
        <v>8</v>
      </c>
      <c r="H49" s="202">
        <v>935</v>
      </c>
      <c r="I49" s="199" t="s">
        <v>23</v>
      </c>
      <c r="J49" s="199" t="s">
        <v>17</v>
      </c>
      <c r="K49" s="84" t="s">
        <v>178</v>
      </c>
      <c r="L49" s="231">
        <v>811</v>
      </c>
      <c r="M49" s="80">
        <v>14491.6</v>
      </c>
      <c r="N49" s="192">
        <v>0</v>
      </c>
      <c r="O49" s="146">
        <v>0</v>
      </c>
      <c r="P49" s="146">
        <v>0</v>
      </c>
      <c r="Q49" s="148">
        <v>0</v>
      </c>
      <c r="R49" s="151"/>
    </row>
    <row r="50" spans="1:18" s="30" customFormat="1" ht="31.5" customHeight="1" x14ac:dyDescent="0.3">
      <c r="A50" s="204"/>
      <c r="B50" s="204"/>
      <c r="C50" s="204"/>
      <c r="D50" s="204"/>
      <c r="E50" s="204"/>
      <c r="F50" s="220"/>
      <c r="G50" s="220"/>
      <c r="H50" s="204"/>
      <c r="I50" s="204"/>
      <c r="J50" s="204"/>
      <c r="K50" s="67" t="s">
        <v>179</v>
      </c>
      <c r="L50" s="232"/>
      <c r="M50" s="80">
        <v>1.45</v>
      </c>
      <c r="N50" s="192">
        <v>0</v>
      </c>
      <c r="O50" s="146">
        <v>0</v>
      </c>
      <c r="P50" s="146">
        <v>0</v>
      </c>
      <c r="Q50" s="148">
        <v>0</v>
      </c>
      <c r="R50" s="151"/>
    </row>
    <row r="51" spans="1:18" s="30" customFormat="1" ht="24.75" customHeight="1" x14ac:dyDescent="0.3">
      <c r="A51" s="84" t="s">
        <v>25</v>
      </c>
      <c r="B51" s="84" t="s">
        <v>22</v>
      </c>
      <c r="C51" s="84" t="s">
        <v>17</v>
      </c>
      <c r="D51" s="84"/>
      <c r="E51" s="84"/>
      <c r="F51" s="153" t="s">
        <v>33</v>
      </c>
      <c r="G51" s="153" t="s">
        <v>8</v>
      </c>
      <c r="H51" s="70">
        <v>935</v>
      </c>
      <c r="I51" s="67" t="s">
        <v>23</v>
      </c>
      <c r="J51" s="67" t="s">
        <v>17</v>
      </c>
      <c r="K51" s="67" t="s">
        <v>105</v>
      </c>
      <c r="L51" s="28">
        <v>244</v>
      </c>
      <c r="M51" s="80">
        <v>0</v>
      </c>
      <c r="N51" s="192">
        <v>0</v>
      </c>
      <c r="O51" s="146">
        <v>0</v>
      </c>
      <c r="P51" s="146">
        <v>0</v>
      </c>
      <c r="Q51" s="148">
        <v>0</v>
      </c>
      <c r="R51" s="151"/>
    </row>
    <row r="52" spans="1:18" s="30" customFormat="1" ht="26.25" customHeight="1" x14ac:dyDescent="0.3">
      <c r="A52" s="199" t="s">
        <v>25</v>
      </c>
      <c r="B52" s="199" t="s">
        <v>22</v>
      </c>
      <c r="C52" s="199" t="s">
        <v>18</v>
      </c>
      <c r="D52" s="199"/>
      <c r="E52" s="199"/>
      <c r="F52" s="209" t="s">
        <v>106</v>
      </c>
      <c r="G52" s="209" t="s">
        <v>8</v>
      </c>
      <c r="H52" s="70">
        <v>935</v>
      </c>
      <c r="I52" s="67" t="s">
        <v>23</v>
      </c>
      <c r="J52" s="67" t="s">
        <v>17</v>
      </c>
      <c r="K52" s="67" t="s">
        <v>107</v>
      </c>
      <c r="L52" s="74">
        <v>414</v>
      </c>
      <c r="M52" s="80">
        <v>12</v>
      </c>
      <c r="N52" s="192">
        <v>0</v>
      </c>
      <c r="O52" s="146">
        <v>0</v>
      </c>
      <c r="P52" s="146">
        <v>0</v>
      </c>
      <c r="Q52" s="148">
        <v>0</v>
      </c>
      <c r="R52" s="151"/>
    </row>
    <row r="53" spans="1:18" s="30" customFormat="1" ht="24.75" customHeight="1" x14ac:dyDescent="0.3">
      <c r="A53" s="221"/>
      <c r="B53" s="221"/>
      <c r="C53" s="221"/>
      <c r="D53" s="221"/>
      <c r="E53" s="221"/>
      <c r="F53" s="271"/>
      <c r="G53" s="271"/>
      <c r="H53" s="202">
        <v>935</v>
      </c>
      <c r="I53" s="199" t="s">
        <v>23</v>
      </c>
      <c r="J53" s="199" t="s">
        <v>17</v>
      </c>
      <c r="K53" s="67" t="s">
        <v>108</v>
      </c>
      <c r="L53" s="231">
        <v>414</v>
      </c>
      <c r="M53" s="80">
        <v>4234.2</v>
      </c>
      <c r="N53" s="192">
        <v>0</v>
      </c>
      <c r="O53" s="146">
        <v>0</v>
      </c>
      <c r="P53" s="146">
        <v>0</v>
      </c>
      <c r="Q53" s="148">
        <v>0</v>
      </c>
      <c r="R53" s="151"/>
    </row>
    <row r="54" spans="1:18" s="30" customFormat="1" ht="21" customHeight="1" x14ac:dyDescent="0.3">
      <c r="A54" s="221"/>
      <c r="B54" s="221"/>
      <c r="C54" s="221"/>
      <c r="D54" s="221"/>
      <c r="E54" s="221"/>
      <c r="F54" s="271"/>
      <c r="G54" s="271"/>
      <c r="H54" s="203"/>
      <c r="I54" s="205"/>
      <c r="J54" s="205"/>
      <c r="K54" s="67" t="s">
        <v>109</v>
      </c>
      <c r="L54" s="232"/>
      <c r="M54" s="80">
        <v>0.4</v>
      </c>
      <c r="N54" s="192">
        <v>0</v>
      </c>
      <c r="O54" s="146">
        <v>0</v>
      </c>
      <c r="P54" s="146">
        <v>0</v>
      </c>
      <c r="Q54" s="148">
        <v>0</v>
      </c>
      <c r="R54" s="151"/>
    </row>
    <row r="55" spans="1:18" s="30" customFormat="1" ht="22.5" customHeight="1" x14ac:dyDescent="0.3">
      <c r="A55" s="204"/>
      <c r="B55" s="204"/>
      <c r="C55" s="204"/>
      <c r="D55" s="204"/>
      <c r="E55" s="204"/>
      <c r="F55" s="220"/>
      <c r="G55" s="220"/>
      <c r="H55" s="204"/>
      <c r="I55" s="204"/>
      <c r="J55" s="204"/>
      <c r="K55" s="84" t="s">
        <v>110</v>
      </c>
      <c r="L55" s="28">
        <v>244</v>
      </c>
      <c r="M55" s="80"/>
      <c r="N55" s="192">
        <v>0</v>
      </c>
      <c r="O55" s="146">
        <v>0</v>
      </c>
      <c r="P55" s="146">
        <v>0</v>
      </c>
      <c r="Q55" s="148">
        <v>0</v>
      </c>
      <c r="R55" s="151"/>
    </row>
    <row r="56" spans="1:18" s="30" customFormat="1" ht="24.75" customHeight="1" x14ac:dyDescent="0.3">
      <c r="A56" s="67" t="s">
        <v>25</v>
      </c>
      <c r="B56" s="67" t="s">
        <v>22</v>
      </c>
      <c r="C56" s="67" t="s">
        <v>19</v>
      </c>
      <c r="D56" s="67"/>
      <c r="E56" s="67"/>
      <c r="F56" s="156" t="s">
        <v>34</v>
      </c>
      <c r="G56" s="153" t="s">
        <v>8</v>
      </c>
      <c r="H56" s="70">
        <v>935</v>
      </c>
      <c r="I56" s="67" t="s">
        <v>23</v>
      </c>
      <c r="J56" s="67" t="s">
        <v>17</v>
      </c>
      <c r="K56" s="67" t="s">
        <v>203</v>
      </c>
      <c r="L56" s="28">
        <v>244</v>
      </c>
      <c r="M56" s="80">
        <v>0</v>
      </c>
      <c r="N56" s="192">
        <v>2266.1999999999998</v>
      </c>
      <c r="O56" s="146">
        <v>0</v>
      </c>
      <c r="P56" s="146">
        <v>0</v>
      </c>
      <c r="Q56" s="148">
        <v>0</v>
      </c>
      <c r="R56" s="151">
        <v>2266.1999999999998</v>
      </c>
    </row>
    <row r="57" spans="1:18" s="30" customFormat="1" ht="29.25" customHeight="1" x14ac:dyDescent="0.3">
      <c r="A57" s="67" t="s">
        <v>25</v>
      </c>
      <c r="B57" s="67" t="s">
        <v>22</v>
      </c>
      <c r="C57" s="67" t="s">
        <v>23</v>
      </c>
      <c r="D57" s="67"/>
      <c r="E57" s="67"/>
      <c r="F57" s="156" t="s">
        <v>35</v>
      </c>
      <c r="G57" s="153" t="s">
        <v>8</v>
      </c>
      <c r="H57" s="70">
        <v>935</v>
      </c>
      <c r="I57" s="67" t="s">
        <v>23</v>
      </c>
      <c r="J57" s="67" t="s">
        <v>17</v>
      </c>
      <c r="K57" s="67" t="s">
        <v>111</v>
      </c>
      <c r="L57" s="28">
        <v>244</v>
      </c>
      <c r="M57" s="80">
        <v>0</v>
      </c>
      <c r="N57" s="192">
        <v>0</v>
      </c>
      <c r="O57" s="146">
        <v>0</v>
      </c>
      <c r="P57" s="146">
        <v>0</v>
      </c>
      <c r="Q57" s="148">
        <v>0</v>
      </c>
      <c r="R57" s="151"/>
    </row>
    <row r="58" spans="1:18" s="30" customFormat="1" ht="21.75" customHeight="1" x14ac:dyDescent="0.3">
      <c r="A58" s="206" t="s">
        <v>25</v>
      </c>
      <c r="B58" s="206" t="s">
        <v>22</v>
      </c>
      <c r="C58" s="206" t="s">
        <v>24</v>
      </c>
      <c r="D58" s="199"/>
      <c r="E58" s="199"/>
      <c r="F58" s="209" t="s">
        <v>36</v>
      </c>
      <c r="G58" s="209" t="s">
        <v>112</v>
      </c>
      <c r="H58" s="202">
        <v>935</v>
      </c>
      <c r="I58" s="199" t="s">
        <v>23</v>
      </c>
      <c r="J58" s="199" t="s">
        <v>17</v>
      </c>
      <c r="K58" s="67" t="s">
        <v>195</v>
      </c>
      <c r="L58" s="38">
        <v>243</v>
      </c>
      <c r="M58" s="80"/>
      <c r="N58" s="192">
        <v>0</v>
      </c>
      <c r="O58" s="146">
        <v>0</v>
      </c>
      <c r="P58" s="146"/>
      <c r="Q58" s="148"/>
      <c r="R58" s="151"/>
    </row>
    <row r="59" spans="1:18" s="30" customFormat="1" ht="21" customHeight="1" x14ac:dyDescent="0.3">
      <c r="A59" s="211"/>
      <c r="B59" s="211"/>
      <c r="C59" s="211"/>
      <c r="D59" s="205"/>
      <c r="E59" s="205"/>
      <c r="F59" s="215"/>
      <c r="G59" s="271"/>
      <c r="H59" s="203"/>
      <c r="I59" s="221"/>
      <c r="J59" s="221"/>
      <c r="K59" s="199" t="s">
        <v>113</v>
      </c>
      <c r="L59" s="38">
        <v>243</v>
      </c>
      <c r="M59" s="80">
        <v>0</v>
      </c>
      <c r="N59" s="192">
        <v>0</v>
      </c>
      <c r="O59" s="22">
        <v>0</v>
      </c>
      <c r="P59" s="146">
        <v>0</v>
      </c>
      <c r="Q59" s="148">
        <v>0</v>
      </c>
      <c r="R59" s="151"/>
    </row>
    <row r="60" spans="1:18" s="30" customFormat="1" ht="19.5" customHeight="1" x14ac:dyDescent="0.3">
      <c r="A60" s="211"/>
      <c r="B60" s="211"/>
      <c r="C60" s="211"/>
      <c r="D60" s="205"/>
      <c r="E60" s="205"/>
      <c r="F60" s="215"/>
      <c r="G60" s="220"/>
      <c r="H60" s="272"/>
      <c r="I60" s="204"/>
      <c r="J60" s="204"/>
      <c r="K60" s="204"/>
      <c r="L60" s="74">
        <v>244</v>
      </c>
      <c r="M60" s="80">
        <v>588.6</v>
      </c>
      <c r="N60" s="192">
        <v>705.1</v>
      </c>
      <c r="O60" s="146">
        <v>933.2</v>
      </c>
      <c r="P60" s="146">
        <v>933.2</v>
      </c>
      <c r="Q60" s="148">
        <v>933.2</v>
      </c>
      <c r="R60" s="151">
        <v>705.1</v>
      </c>
    </row>
    <row r="61" spans="1:18" s="30" customFormat="1" ht="19.5" customHeight="1" x14ac:dyDescent="0.3">
      <c r="A61" s="211"/>
      <c r="B61" s="211"/>
      <c r="C61" s="211"/>
      <c r="D61" s="205"/>
      <c r="E61" s="205"/>
      <c r="F61" s="215"/>
      <c r="G61" s="216" t="s">
        <v>88</v>
      </c>
      <c r="H61" s="74">
        <v>935</v>
      </c>
      <c r="I61" s="74" t="s">
        <v>23</v>
      </c>
      <c r="J61" s="74" t="s">
        <v>17</v>
      </c>
      <c r="K61" s="183" t="s">
        <v>195</v>
      </c>
      <c r="L61" s="74">
        <v>243</v>
      </c>
      <c r="M61" s="90"/>
      <c r="N61" s="193">
        <v>14490.1</v>
      </c>
      <c r="O61" s="141"/>
      <c r="P61" s="141"/>
      <c r="Q61" s="143"/>
      <c r="R61" s="151"/>
    </row>
    <row r="62" spans="1:18" s="30" customFormat="1" ht="15.75" customHeight="1" x14ac:dyDescent="0.3">
      <c r="A62" s="211"/>
      <c r="B62" s="211"/>
      <c r="C62" s="211"/>
      <c r="D62" s="205"/>
      <c r="E62" s="205"/>
      <c r="F62" s="215"/>
      <c r="G62" s="217"/>
      <c r="H62" s="74">
        <v>935</v>
      </c>
      <c r="I62" s="74" t="s">
        <v>23</v>
      </c>
      <c r="J62" s="74" t="s">
        <v>17</v>
      </c>
      <c r="K62" s="67" t="s">
        <v>113</v>
      </c>
      <c r="L62" s="74">
        <v>243</v>
      </c>
      <c r="M62" s="90"/>
      <c r="N62" s="193">
        <v>182.5</v>
      </c>
      <c r="O62" s="141">
        <v>500</v>
      </c>
      <c r="P62" s="141">
        <v>500</v>
      </c>
      <c r="Q62" s="143">
        <v>500</v>
      </c>
      <c r="R62" s="151">
        <v>182.5</v>
      </c>
    </row>
    <row r="63" spans="1:18" s="30" customFormat="1" ht="21" customHeight="1" x14ac:dyDescent="0.3">
      <c r="A63" s="206" t="s">
        <v>25</v>
      </c>
      <c r="B63" s="206" t="s">
        <v>22</v>
      </c>
      <c r="C63" s="206" t="s">
        <v>25</v>
      </c>
      <c r="D63" s="206"/>
      <c r="E63" s="199"/>
      <c r="F63" s="209" t="s">
        <v>37</v>
      </c>
      <c r="G63" s="209" t="s">
        <v>8</v>
      </c>
      <c r="H63" s="202">
        <v>935</v>
      </c>
      <c r="I63" s="199" t="s">
        <v>23</v>
      </c>
      <c r="J63" s="199" t="s">
        <v>17</v>
      </c>
      <c r="K63" s="67" t="s">
        <v>114</v>
      </c>
      <c r="L63" s="74">
        <v>243</v>
      </c>
      <c r="M63" s="80">
        <v>3652.4</v>
      </c>
      <c r="N63" s="192">
        <v>5925.5</v>
      </c>
      <c r="O63" s="146">
        <v>1000</v>
      </c>
      <c r="P63" s="146">
        <v>800</v>
      </c>
      <c r="Q63" s="148">
        <v>1000</v>
      </c>
      <c r="R63" s="151">
        <v>5904.4</v>
      </c>
    </row>
    <row r="64" spans="1:18" s="30" customFormat="1" ht="16.5" customHeight="1" x14ac:dyDescent="0.3">
      <c r="A64" s="211"/>
      <c r="B64" s="211"/>
      <c r="C64" s="211"/>
      <c r="D64" s="211"/>
      <c r="E64" s="205"/>
      <c r="F64" s="215"/>
      <c r="G64" s="215"/>
      <c r="H64" s="203"/>
      <c r="I64" s="205"/>
      <c r="J64" s="205"/>
      <c r="K64" s="67" t="s">
        <v>114</v>
      </c>
      <c r="L64" s="74">
        <v>244</v>
      </c>
      <c r="M64" s="80">
        <v>55.7</v>
      </c>
      <c r="N64" s="192"/>
      <c r="O64" s="146">
        <v>0</v>
      </c>
      <c r="P64" s="146"/>
      <c r="Q64" s="148"/>
      <c r="R64" s="151"/>
    </row>
    <row r="65" spans="1:18" s="30" customFormat="1" ht="16.5" customHeight="1" x14ac:dyDescent="0.3">
      <c r="A65" s="211"/>
      <c r="B65" s="211"/>
      <c r="C65" s="211"/>
      <c r="D65" s="211"/>
      <c r="E65" s="205"/>
      <c r="F65" s="215"/>
      <c r="G65" s="215"/>
      <c r="H65" s="203"/>
      <c r="I65" s="205"/>
      <c r="J65" s="205"/>
      <c r="K65" s="67" t="s">
        <v>115</v>
      </c>
      <c r="L65" s="74">
        <v>243</v>
      </c>
      <c r="M65" s="80">
        <v>1858.25</v>
      </c>
      <c r="N65" s="192"/>
      <c r="O65" s="22"/>
      <c r="P65" s="146"/>
      <c r="Q65" s="148"/>
      <c r="R65" s="151"/>
    </row>
    <row r="66" spans="1:18" s="30" customFormat="1" ht="16.5" customHeight="1" x14ac:dyDescent="0.3">
      <c r="A66" s="211"/>
      <c r="B66" s="211"/>
      <c r="C66" s="211"/>
      <c r="D66" s="211"/>
      <c r="E66" s="205"/>
      <c r="F66" s="215"/>
      <c r="G66" s="215"/>
      <c r="H66" s="203"/>
      <c r="I66" s="205"/>
      <c r="J66" s="205"/>
      <c r="K66" s="67" t="s">
        <v>180</v>
      </c>
      <c r="L66" s="74">
        <v>243</v>
      </c>
      <c r="M66" s="80">
        <v>19498.05</v>
      </c>
      <c r="N66" s="192"/>
      <c r="O66" s="22">
        <v>0</v>
      </c>
      <c r="P66" s="146"/>
      <c r="Q66" s="148"/>
      <c r="R66" s="151"/>
    </row>
    <row r="67" spans="1:18" s="30" customFormat="1" ht="16.5" customHeight="1" x14ac:dyDescent="0.3">
      <c r="A67" s="211"/>
      <c r="B67" s="211"/>
      <c r="C67" s="211"/>
      <c r="D67" s="211"/>
      <c r="E67" s="205"/>
      <c r="F67" s="215"/>
      <c r="G67" s="215"/>
      <c r="H67" s="203"/>
      <c r="I67" s="205"/>
      <c r="J67" s="205"/>
      <c r="K67" s="67" t="s">
        <v>116</v>
      </c>
      <c r="L67" s="74">
        <v>244</v>
      </c>
      <c r="M67" s="80">
        <v>88.06</v>
      </c>
      <c r="N67" s="192">
        <v>394.9</v>
      </c>
      <c r="O67" s="22">
        <v>35</v>
      </c>
      <c r="P67" s="146">
        <v>35</v>
      </c>
      <c r="Q67" s="148">
        <v>35</v>
      </c>
      <c r="R67" s="151">
        <v>394.8</v>
      </c>
    </row>
    <row r="68" spans="1:18" s="30" customFormat="1" ht="16.5" customHeight="1" x14ac:dyDescent="0.3">
      <c r="A68" s="211"/>
      <c r="B68" s="211"/>
      <c r="C68" s="211"/>
      <c r="D68" s="211"/>
      <c r="E68" s="205"/>
      <c r="F68" s="215"/>
      <c r="G68" s="215"/>
      <c r="H68" s="203"/>
      <c r="I68" s="205"/>
      <c r="J68" s="205"/>
      <c r="K68" s="67" t="s">
        <v>204</v>
      </c>
      <c r="L68" s="74">
        <v>243</v>
      </c>
      <c r="M68" s="80"/>
      <c r="N68" s="192">
        <v>0</v>
      </c>
      <c r="O68" s="146"/>
      <c r="P68" s="146"/>
      <c r="Q68" s="148"/>
      <c r="R68" s="151"/>
    </row>
    <row r="69" spans="1:18" s="30" customFormat="1" ht="16.5" customHeight="1" x14ac:dyDescent="0.3">
      <c r="A69" s="211"/>
      <c r="B69" s="211"/>
      <c r="C69" s="211"/>
      <c r="D69" s="211"/>
      <c r="E69" s="205"/>
      <c r="F69" s="215"/>
      <c r="G69" s="215"/>
      <c r="H69" s="203"/>
      <c r="I69" s="205"/>
      <c r="J69" s="205"/>
      <c r="K69" s="67" t="s">
        <v>117</v>
      </c>
      <c r="L69" s="74">
        <v>244</v>
      </c>
      <c r="M69" s="80">
        <v>33</v>
      </c>
      <c r="N69" s="192"/>
      <c r="O69" s="146"/>
      <c r="P69" s="146"/>
      <c r="Q69" s="148"/>
      <c r="R69" s="151"/>
    </row>
    <row r="70" spans="1:18" s="30" customFormat="1" ht="20.25" customHeight="1" x14ac:dyDescent="0.3">
      <c r="A70" s="211"/>
      <c r="B70" s="211"/>
      <c r="C70" s="211"/>
      <c r="D70" s="211"/>
      <c r="E70" s="205"/>
      <c r="F70" s="215"/>
      <c r="G70" s="215"/>
      <c r="H70" s="203"/>
      <c r="I70" s="205"/>
      <c r="J70" s="205"/>
      <c r="K70" s="67" t="s">
        <v>117</v>
      </c>
      <c r="L70" s="74">
        <v>414</v>
      </c>
      <c r="M70" s="80"/>
      <c r="N70" s="192"/>
      <c r="O70" s="146">
        <v>19166.7</v>
      </c>
      <c r="P70" s="146">
        <v>0</v>
      </c>
      <c r="Q70" s="148">
        <v>0</v>
      </c>
      <c r="R70" s="151"/>
    </row>
    <row r="71" spans="1:18" s="30" customFormat="1" ht="20.25" customHeight="1" x14ac:dyDescent="0.3">
      <c r="A71" s="211"/>
      <c r="B71" s="211"/>
      <c r="C71" s="211"/>
      <c r="D71" s="211"/>
      <c r="E71" s="205"/>
      <c r="F71" s="215"/>
      <c r="G71" s="215"/>
      <c r="H71" s="203"/>
      <c r="I71" s="205"/>
      <c r="J71" s="205"/>
      <c r="K71" s="67" t="s">
        <v>216</v>
      </c>
      <c r="L71" s="74">
        <v>243</v>
      </c>
      <c r="M71" s="80"/>
      <c r="N71" s="192">
        <v>10000</v>
      </c>
      <c r="O71" s="146">
        <v>0</v>
      </c>
      <c r="P71" s="146"/>
      <c r="Q71" s="148"/>
      <c r="R71" s="151">
        <v>9941.7000000000007</v>
      </c>
    </row>
    <row r="72" spans="1:18" s="30" customFormat="1" ht="18" customHeight="1" x14ac:dyDescent="0.3">
      <c r="A72" s="211"/>
      <c r="B72" s="211"/>
      <c r="C72" s="211"/>
      <c r="D72" s="211"/>
      <c r="E72" s="205"/>
      <c r="F72" s="215"/>
      <c r="G72" s="215"/>
      <c r="H72" s="203"/>
      <c r="I72" s="205"/>
      <c r="J72" s="205"/>
      <c r="K72" s="67" t="s">
        <v>181</v>
      </c>
      <c r="L72" s="74">
        <v>243</v>
      </c>
      <c r="M72" s="80">
        <v>1.95</v>
      </c>
      <c r="N72" s="192"/>
      <c r="O72" s="146">
        <v>0</v>
      </c>
      <c r="P72" s="146"/>
      <c r="Q72" s="148"/>
      <c r="R72" s="151"/>
    </row>
    <row r="73" spans="1:18" s="30" customFormat="1" ht="20.25" customHeight="1" x14ac:dyDescent="0.3">
      <c r="A73" s="211"/>
      <c r="B73" s="211"/>
      <c r="C73" s="211"/>
      <c r="D73" s="211"/>
      <c r="E73" s="205"/>
      <c r="F73" s="215"/>
      <c r="G73" s="215"/>
      <c r="H73" s="203"/>
      <c r="I73" s="205"/>
      <c r="J73" s="205"/>
      <c r="K73" s="84" t="s">
        <v>118</v>
      </c>
      <c r="L73" s="74">
        <v>243</v>
      </c>
      <c r="M73" s="80">
        <v>0.2</v>
      </c>
      <c r="N73" s="192"/>
      <c r="O73" s="146">
        <v>0</v>
      </c>
      <c r="P73" s="146"/>
      <c r="Q73" s="148"/>
      <c r="R73" s="151"/>
    </row>
    <row r="74" spans="1:18" s="30" customFormat="1" ht="16.5" customHeight="1" x14ac:dyDescent="0.3">
      <c r="A74" s="211"/>
      <c r="B74" s="211"/>
      <c r="C74" s="211"/>
      <c r="D74" s="211"/>
      <c r="E74" s="205"/>
      <c r="F74" s="215"/>
      <c r="G74" s="215"/>
      <c r="H74" s="203"/>
      <c r="I74" s="205"/>
      <c r="J74" s="205"/>
      <c r="K74" s="84" t="s">
        <v>119</v>
      </c>
      <c r="L74" s="74">
        <v>243</v>
      </c>
      <c r="M74" s="80">
        <v>2.5499999999999998</v>
      </c>
      <c r="N74" s="192">
        <v>3.4</v>
      </c>
      <c r="O74" s="146">
        <v>10</v>
      </c>
      <c r="P74" s="146">
        <v>10</v>
      </c>
      <c r="Q74" s="148">
        <v>10</v>
      </c>
      <c r="R74" s="151">
        <v>3.4</v>
      </c>
    </row>
    <row r="75" spans="1:18" s="30" customFormat="1" ht="18.75" customHeight="1" x14ac:dyDescent="0.3">
      <c r="A75" s="204"/>
      <c r="B75" s="204"/>
      <c r="C75" s="204"/>
      <c r="D75" s="204"/>
      <c r="E75" s="204"/>
      <c r="F75" s="220"/>
      <c r="G75" s="220"/>
      <c r="H75" s="204"/>
      <c r="I75" s="204"/>
      <c r="J75" s="204"/>
      <c r="K75" s="84" t="s">
        <v>119</v>
      </c>
      <c r="L75" s="74">
        <v>244</v>
      </c>
      <c r="M75" s="80">
        <v>0.56000000000000005</v>
      </c>
      <c r="N75" s="192">
        <v>0</v>
      </c>
      <c r="O75" s="98"/>
      <c r="P75" s="146">
        <v>0</v>
      </c>
      <c r="Q75" s="148">
        <v>0</v>
      </c>
      <c r="R75" s="151"/>
    </row>
    <row r="76" spans="1:18" s="30" customFormat="1" ht="18.75" customHeight="1" x14ac:dyDescent="0.3">
      <c r="A76" s="206" t="s">
        <v>25</v>
      </c>
      <c r="B76" s="206" t="s">
        <v>22</v>
      </c>
      <c r="C76" s="206" t="s">
        <v>26</v>
      </c>
      <c r="D76" s="208"/>
      <c r="E76" s="208"/>
      <c r="F76" s="209" t="s">
        <v>64</v>
      </c>
      <c r="G76" s="209" t="s">
        <v>8</v>
      </c>
      <c r="H76" s="202">
        <v>935</v>
      </c>
      <c r="I76" s="199" t="s">
        <v>23</v>
      </c>
      <c r="J76" s="199" t="s">
        <v>17</v>
      </c>
      <c r="K76" s="69" t="s">
        <v>120</v>
      </c>
      <c r="L76" s="74"/>
      <c r="M76" s="80">
        <v>16500</v>
      </c>
      <c r="N76" s="192">
        <v>0</v>
      </c>
      <c r="O76" s="98"/>
      <c r="P76" s="146">
        <v>0</v>
      </c>
      <c r="Q76" s="148"/>
      <c r="R76" s="151"/>
    </row>
    <row r="77" spans="1:18" s="30" customFormat="1" ht="18.75" customHeight="1" x14ac:dyDescent="0.3">
      <c r="A77" s="221"/>
      <c r="B77" s="221"/>
      <c r="C77" s="221"/>
      <c r="D77" s="221"/>
      <c r="E77" s="221"/>
      <c r="F77" s="271"/>
      <c r="G77" s="271"/>
      <c r="H77" s="221"/>
      <c r="I77" s="221"/>
      <c r="J77" s="221"/>
      <c r="K77" s="69" t="s">
        <v>121</v>
      </c>
      <c r="L77" s="74"/>
      <c r="M77" s="80">
        <v>1.65</v>
      </c>
      <c r="N77" s="192">
        <v>0</v>
      </c>
      <c r="O77" s="98"/>
      <c r="P77" s="146">
        <v>0</v>
      </c>
      <c r="Q77" s="148"/>
      <c r="R77" s="151"/>
    </row>
    <row r="78" spans="1:18" s="30" customFormat="1" ht="21.75" customHeight="1" x14ac:dyDescent="0.3">
      <c r="A78" s="204"/>
      <c r="B78" s="204"/>
      <c r="C78" s="204"/>
      <c r="D78" s="204"/>
      <c r="E78" s="204"/>
      <c r="F78" s="220"/>
      <c r="G78" s="220"/>
      <c r="H78" s="204"/>
      <c r="I78" s="204"/>
      <c r="J78" s="204"/>
      <c r="K78" s="69" t="s">
        <v>122</v>
      </c>
      <c r="L78" s="74">
        <v>414</v>
      </c>
      <c r="M78" s="80">
        <v>0</v>
      </c>
      <c r="N78" s="192">
        <v>0</v>
      </c>
      <c r="O78" s="146">
        <v>0</v>
      </c>
      <c r="P78" s="146">
        <v>0</v>
      </c>
      <c r="Q78" s="148">
        <v>0</v>
      </c>
      <c r="R78" s="151"/>
    </row>
    <row r="79" spans="1:18" s="30" customFormat="1" ht="21.75" customHeight="1" x14ac:dyDescent="0.3">
      <c r="A79" s="206" t="s">
        <v>25</v>
      </c>
      <c r="B79" s="206" t="s">
        <v>22</v>
      </c>
      <c r="C79" s="206" t="s">
        <v>1</v>
      </c>
      <c r="D79" s="208"/>
      <c r="E79" s="208"/>
      <c r="F79" s="209" t="s">
        <v>38</v>
      </c>
      <c r="G79" s="209" t="s">
        <v>8</v>
      </c>
      <c r="H79" s="202">
        <v>935</v>
      </c>
      <c r="I79" s="199" t="s">
        <v>23</v>
      </c>
      <c r="J79" s="199" t="s">
        <v>17</v>
      </c>
      <c r="K79" s="69" t="s">
        <v>210</v>
      </c>
      <c r="L79" s="74">
        <v>414</v>
      </c>
      <c r="M79" s="80"/>
      <c r="N79" s="192">
        <v>200</v>
      </c>
      <c r="O79" s="146">
        <v>7500</v>
      </c>
      <c r="P79" s="146">
        <v>0</v>
      </c>
      <c r="Q79" s="148">
        <v>0</v>
      </c>
      <c r="R79" s="151"/>
    </row>
    <row r="80" spans="1:18" s="30" customFormat="1" ht="22.5" customHeight="1" x14ac:dyDescent="0.3">
      <c r="A80" s="207"/>
      <c r="B80" s="207"/>
      <c r="C80" s="207"/>
      <c r="D80" s="204"/>
      <c r="E80" s="204"/>
      <c r="F80" s="210"/>
      <c r="G80" s="210"/>
      <c r="H80" s="272"/>
      <c r="I80" s="200"/>
      <c r="J80" s="200"/>
      <c r="K80" s="69" t="s">
        <v>123</v>
      </c>
      <c r="L80" s="74">
        <v>414</v>
      </c>
      <c r="M80" s="80">
        <v>488.74799999999999</v>
      </c>
      <c r="N80" s="192">
        <v>0</v>
      </c>
      <c r="O80" s="146">
        <v>0</v>
      </c>
      <c r="P80" s="146">
        <v>0</v>
      </c>
      <c r="Q80" s="148">
        <v>0</v>
      </c>
      <c r="R80" s="151"/>
    </row>
    <row r="81" spans="1:18" s="30" customFormat="1" ht="17.25" customHeight="1" x14ac:dyDescent="0.3">
      <c r="A81" s="273" t="s">
        <v>25</v>
      </c>
      <c r="B81" s="273" t="s">
        <v>22</v>
      </c>
      <c r="C81" s="273" t="s">
        <v>3</v>
      </c>
      <c r="D81" s="273"/>
      <c r="E81" s="259"/>
      <c r="F81" s="274" t="s">
        <v>61</v>
      </c>
      <c r="G81" s="209" t="s">
        <v>8</v>
      </c>
      <c r="H81" s="199">
        <v>935</v>
      </c>
      <c r="I81" s="199" t="s">
        <v>23</v>
      </c>
      <c r="J81" s="199" t="s">
        <v>17</v>
      </c>
      <c r="K81" s="69" t="s">
        <v>124</v>
      </c>
      <c r="L81" s="231">
        <v>414</v>
      </c>
      <c r="M81" s="80"/>
      <c r="N81" s="192">
        <v>22643.7</v>
      </c>
      <c r="O81" s="146">
        <v>11832.6</v>
      </c>
      <c r="P81" s="146"/>
      <c r="Q81" s="148"/>
      <c r="R81" s="151">
        <v>7316.2</v>
      </c>
    </row>
    <row r="82" spans="1:18" s="30" customFormat="1" ht="19.5" customHeight="1" x14ac:dyDescent="0.3">
      <c r="A82" s="273"/>
      <c r="B82" s="273"/>
      <c r="C82" s="273"/>
      <c r="D82" s="273"/>
      <c r="E82" s="259"/>
      <c r="F82" s="274"/>
      <c r="G82" s="215"/>
      <c r="H82" s="205"/>
      <c r="I82" s="205"/>
      <c r="J82" s="205"/>
      <c r="K82" s="69" t="s">
        <v>196</v>
      </c>
      <c r="L82" s="283"/>
      <c r="M82" s="80"/>
      <c r="N82" s="192">
        <v>14319.9</v>
      </c>
      <c r="O82" s="146">
        <v>0</v>
      </c>
      <c r="P82" s="146"/>
      <c r="Q82" s="148"/>
      <c r="R82" s="151">
        <v>14319.9</v>
      </c>
    </row>
    <row r="83" spans="1:18" s="30" customFormat="1" ht="19.5" customHeight="1" x14ac:dyDescent="0.3">
      <c r="A83" s="273"/>
      <c r="B83" s="273"/>
      <c r="C83" s="273"/>
      <c r="D83" s="273"/>
      <c r="E83" s="259"/>
      <c r="F83" s="274"/>
      <c r="G83" s="215"/>
      <c r="H83" s="205"/>
      <c r="I83" s="205"/>
      <c r="J83" s="205"/>
      <c r="K83" s="69" t="s">
        <v>225</v>
      </c>
      <c r="L83" s="283"/>
      <c r="M83" s="80"/>
      <c r="N83" s="192"/>
      <c r="O83" s="146">
        <v>20</v>
      </c>
      <c r="P83" s="146">
        <v>20</v>
      </c>
      <c r="Q83" s="148">
        <v>20</v>
      </c>
      <c r="R83" s="151"/>
    </row>
    <row r="84" spans="1:18" s="30" customFormat="1" ht="21.75" customHeight="1" x14ac:dyDescent="0.3">
      <c r="A84" s="273"/>
      <c r="B84" s="273"/>
      <c r="C84" s="273"/>
      <c r="D84" s="273"/>
      <c r="E84" s="259"/>
      <c r="F84" s="274"/>
      <c r="G84" s="215"/>
      <c r="H84" s="205"/>
      <c r="I84" s="205"/>
      <c r="J84" s="205"/>
      <c r="K84" s="84" t="s">
        <v>125</v>
      </c>
      <c r="L84" s="232"/>
      <c r="M84" s="80">
        <v>0</v>
      </c>
      <c r="N84" s="192">
        <v>1353.5</v>
      </c>
      <c r="O84" s="146">
        <v>111</v>
      </c>
      <c r="P84" s="146">
        <v>111</v>
      </c>
      <c r="Q84" s="148">
        <v>111</v>
      </c>
      <c r="R84" s="151">
        <v>1353.5</v>
      </c>
    </row>
    <row r="85" spans="1:18" s="30" customFormat="1" ht="18" customHeight="1" x14ac:dyDescent="0.3">
      <c r="A85" s="212" t="s">
        <v>25</v>
      </c>
      <c r="B85" s="212" t="s">
        <v>7</v>
      </c>
      <c r="C85" s="212"/>
      <c r="D85" s="212"/>
      <c r="E85" s="212"/>
      <c r="F85" s="251" t="s">
        <v>127</v>
      </c>
      <c r="G85" s="31" t="s">
        <v>86</v>
      </c>
      <c r="H85" s="36"/>
      <c r="I85" s="36"/>
      <c r="J85" s="36"/>
      <c r="K85" s="78"/>
      <c r="L85" s="37"/>
      <c r="M85" s="23">
        <f t="shared" ref="M85:R85" si="3">M86</f>
        <v>44643.661999999997</v>
      </c>
      <c r="N85" s="191">
        <f t="shared" si="3"/>
        <v>65219.745999999999</v>
      </c>
      <c r="O85" s="23">
        <f t="shared" si="3"/>
        <v>58602.5</v>
      </c>
      <c r="P85" s="23">
        <f t="shared" si="3"/>
        <v>50216</v>
      </c>
      <c r="Q85" s="139">
        <f t="shared" si="3"/>
        <v>50216</v>
      </c>
      <c r="R85" s="23">
        <f t="shared" si="3"/>
        <v>62341.30000000001</v>
      </c>
    </row>
    <row r="86" spans="1:18" s="30" customFormat="1" ht="24.75" customHeight="1" x14ac:dyDescent="0.3">
      <c r="A86" s="213"/>
      <c r="B86" s="213"/>
      <c r="C86" s="213"/>
      <c r="D86" s="213"/>
      <c r="E86" s="213"/>
      <c r="F86" s="252"/>
      <c r="G86" s="63" t="s">
        <v>8</v>
      </c>
      <c r="H86" s="64">
        <v>935</v>
      </c>
      <c r="I86" s="64"/>
      <c r="J86" s="64"/>
      <c r="K86" s="65"/>
      <c r="L86" s="66"/>
      <c r="M86" s="62">
        <f t="shared" ref="M86:R86" si="4">SUM(M87:M117)</f>
        <v>44643.661999999997</v>
      </c>
      <c r="N86" s="191">
        <f t="shared" si="4"/>
        <v>65219.745999999999</v>
      </c>
      <c r="O86" s="23">
        <f>SUM(O87:O117)</f>
        <v>58602.5</v>
      </c>
      <c r="P86" s="23">
        <f t="shared" si="4"/>
        <v>50216</v>
      </c>
      <c r="Q86" s="139">
        <f t="shared" si="4"/>
        <v>50216</v>
      </c>
      <c r="R86" s="23">
        <f t="shared" si="4"/>
        <v>62341.30000000001</v>
      </c>
    </row>
    <row r="87" spans="1:18" s="30" customFormat="1" ht="24.75" customHeight="1" x14ac:dyDescent="0.3">
      <c r="A87" s="199" t="s">
        <v>25</v>
      </c>
      <c r="B87" s="199" t="s">
        <v>7</v>
      </c>
      <c r="C87" s="199" t="s">
        <v>16</v>
      </c>
      <c r="D87" s="199"/>
      <c r="E87" s="199"/>
      <c r="F87" s="275" t="s">
        <v>52</v>
      </c>
      <c r="G87" s="225" t="s">
        <v>8</v>
      </c>
      <c r="H87" s="201">
        <v>935</v>
      </c>
      <c r="I87" s="201" t="s">
        <v>23</v>
      </c>
      <c r="J87" s="201" t="s">
        <v>18</v>
      </c>
      <c r="K87" s="85" t="s">
        <v>128</v>
      </c>
      <c r="L87" s="25" t="s">
        <v>90</v>
      </c>
      <c r="M87" s="80">
        <v>5319.5</v>
      </c>
      <c r="N87" s="192">
        <v>3183.5</v>
      </c>
      <c r="O87" s="146">
        <v>4869.1000000000004</v>
      </c>
      <c r="P87" s="146">
        <v>4869.1000000000004</v>
      </c>
      <c r="Q87" s="148">
        <v>4869.1000000000004</v>
      </c>
      <c r="R87" s="151">
        <v>2874.1</v>
      </c>
    </row>
    <row r="88" spans="1:18" s="30" customFormat="1" ht="20.25" customHeight="1" x14ac:dyDescent="0.3">
      <c r="A88" s="205"/>
      <c r="B88" s="205"/>
      <c r="C88" s="205"/>
      <c r="D88" s="205"/>
      <c r="E88" s="205"/>
      <c r="F88" s="275"/>
      <c r="G88" s="226"/>
      <c r="H88" s="201"/>
      <c r="I88" s="201"/>
      <c r="J88" s="201"/>
      <c r="K88" s="85" t="s">
        <v>205</v>
      </c>
      <c r="L88" s="25" t="s">
        <v>90</v>
      </c>
      <c r="M88" s="80"/>
      <c r="N88" s="192">
        <v>200</v>
      </c>
      <c r="O88" s="146">
        <v>0</v>
      </c>
      <c r="P88" s="146"/>
      <c r="Q88" s="148"/>
      <c r="R88" s="151">
        <v>190</v>
      </c>
    </row>
    <row r="89" spans="1:18" s="30" customFormat="1" ht="18.75" customHeight="1" x14ac:dyDescent="0.3">
      <c r="A89" s="205"/>
      <c r="B89" s="205"/>
      <c r="C89" s="205"/>
      <c r="D89" s="205"/>
      <c r="E89" s="205"/>
      <c r="F89" s="275"/>
      <c r="G89" s="226"/>
      <c r="H89" s="201"/>
      <c r="I89" s="201"/>
      <c r="J89" s="201"/>
      <c r="K89" s="85" t="s">
        <v>129</v>
      </c>
      <c r="L89" s="28">
        <v>244</v>
      </c>
      <c r="M89" s="80">
        <v>628.66999999999996</v>
      </c>
      <c r="N89" s="192">
        <v>227.1</v>
      </c>
      <c r="O89" s="146">
        <v>1000</v>
      </c>
      <c r="P89" s="146">
        <v>1000</v>
      </c>
      <c r="Q89" s="148">
        <v>1000</v>
      </c>
      <c r="R89" s="151">
        <v>207.8</v>
      </c>
    </row>
    <row r="90" spans="1:18" s="30" customFormat="1" ht="18" customHeight="1" x14ac:dyDescent="0.3">
      <c r="A90" s="205"/>
      <c r="B90" s="205"/>
      <c r="C90" s="205"/>
      <c r="D90" s="205"/>
      <c r="E90" s="205"/>
      <c r="F90" s="275"/>
      <c r="G90" s="226"/>
      <c r="H90" s="201"/>
      <c r="I90" s="201"/>
      <c r="J90" s="201"/>
      <c r="K90" s="85" t="s">
        <v>130</v>
      </c>
      <c r="L90" s="28">
        <v>244</v>
      </c>
      <c r="M90" s="80">
        <v>180</v>
      </c>
      <c r="N90" s="192">
        <v>490</v>
      </c>
      <c r="O90" s="146">
        <v>600</v>
      </c>
      <c r="P90" s="146">
        <v>600</v>
      </c>
      <c r="Q90" s="148">
        <v>600</v>
      </c>
      <c r="R90" s="151">
        <v>490</v>
      </c>
    </row>
    <row r="91" spans="1:18" s="30" customFormat="1" ht="25.5" customHeight="1" x14ac:dyDescent="0.3">
      <c r="A91" s="205"/>
      <c r="B91" s="205"/>
      <c r="C91" s="205"/>
      <c r="D91" s="205"/>
      <c r="E91" s="205"/>
      <c r="F91" s="225" t="s">
        <v>221</v>
      </c>
      <c r="G91" s="226"/>
      <c r="H91" s="199" t="s">
        <v>92</v>
      </c>
      <c r="I91" s="199" t="s">
        <v>24</v>
      </c>
      <c r="J91" s="199" t="s">
        <v>23</v>
      </c>
      <c r="K91" s="85" t="s">
        <v>211</v>
      </c>
      <c r="L91" s="74">
        <v>244</v>
      </c>
      <c r="M91" s="80"/>
      <c r="N91" s="192">
        <v>4870.8</v>
      </c>
      <c r="O91" s="146"/>
      <c r="P91" s="146"/>
      <c r="Q91" s="148"/>
      <c r="R91" s="151">
        <v>4847.2</v>
      </c>
    </row>
    <row r="92" spans="1:18" s="30" customFormat="1" ht="23.25" customHeight="1" x14ac:dyDescent="0.3">
      <c r="A92" s="200"/>
      <c r="B92" s="200"/>
      <c r="C92" s="200"/>
      <c r="D92" s="200"/>
      <c r="E92" s="200"/>
      <c r="F92" s="227"/>
      <c r="G92" s="227"/>
      <c r="H92" s="200"/>
      <c r="I92" s="200"/>
      <c r="J92" s="200"/>
      <c r="K92" s="85" t="s">
        <v>212</v>
      </c>
      <c r="L92" s="74">
        <v>244</v>
      </c>
      <c r="M92" s="80"/>
      <c r="N92" s="192">
        <v>49</v>
      </c>
      <c r="O92" s="146"/>
      <c r="P92" s="146"/>
      <c r="Q92" s="148"/>
      <c r="R92" s="151">
        <v>49</v>
      </c>
    </row>
    <row r="93" spans="1:18" s="30" customFormat="1" ht="18.75" customHeight="1" x14ac:dyDescent="0.3">
      <c r="A93" s="206" t="s">
        <v>25</v>
      </c>
      <c r="B93" s="206" t="s">
        <v>7</v>
      </c>
      <c r="C93" s="206" t="s">
        <v>17</v>
      </c>
      <c r="D93" s="206"/>
      <c r="E93" s="206"/>
      <c r="F93" s="209" t="s">
        <v>43</v>
      </c>
      <c r="G93" s="225" t="s">
        <v>8</v>
      </c>
      <c r="H93" s="206">
        <v>935</v>
      </c>
      <c r="I93" s="206" t="s">
        <v>23</v>
      </c>
      <c r="J93" s="206" t="s">
        <v>18</v>
      </c>
      <c r="K93" s="85" t="s">
        <v>131</v>
      </c>
      <c r="L93" s="276" t="s">
        <v>90</v>
      </c>
      <c r="M93" s="80">
        <v>2175.212</v>
      </c>
      <c r="N93" s="192">
        <v>2500</v>
      </c>
      <c r="O93" s="146">
        <v>3000</v>
      </c>
      <c r="P93" s="146">
        <v>3000</v>
      </c>
      <c r="Q93" s="148">
        <v>3000</v>
      </c>
      <c r="R93" s="151">
        <v>2500</v>
      </c>
    </row>
    <row r="94" spans="1:18" s="30" customFormat="1" ht="18" customHeight="1" x14ac:dyDescent="0.3">
      <c r="A94" s="211"/>
      <c r="B94" s="211"/>
      <c r="C94" s="211"/>
      <c r="D94" s="211"/>
      <c r="E94" s="211"/>
      <c r="F94" s="215"/>
      <c r="G94" s="226"/>
      <c r="H94" s="211"/>
      <c r="I94" s="211"/>
      <c r="J94" s="211"/>
      <c r="K94" s="71" t="s">
        <v>201</v>
      </c>
      <c r="L94" s="277"/>
      <c r="M94" s="80"/>
      <c r="N94" s="192">
        <v>1521</v>
      </c>
      <c r="O94" s="146"/>
      <c r="P94" s="146"/>
      <c r="Q94" s="148"/>
      <c r="R94" s="151">
        <v>1521</v>
      </c>
    </row>
    <row r="95" spans="1:18" s="30" customFormat="1" ht="18.75" customHeight="1" x14ac:dyDescent="0.3">
      <c r="A95" s="221"/>
      <c r="B95" s="221"/>
      <c r="C95" s="221"/>
      <c r="D95" s="221"/>
      <c r="E95" s="221"/>
      <c r="F95" s="271"/>
      <c r="G95" s="271"/>
      <c r="H95" s="221"/>
      <c r="I95" s="221"/>
      <c r="J95" s="221"/>
      <c r="K95" s="206" t="s">
        <v>132</v>
      </c>
      <c r="L95" s="74">
        <v>244</v>
      </c>
      <c r="M95" s="80">
        <v>1640.96</v>
      </c>
      <c r="N95" s="192">
        <v>0</v>
      </c>
      <c r="O95" s="146">
        <v>0</v>
      </c>
      <c r="P95" s="146">
        <v>0</v>
      </c>
      <c r="Q95" s="148">
        <v>0</v>
      </c>
      <c r="R95" s="151"/>
    </row>
    <row r="96" spans="1:18" s="30" customFormat="1" ht="19.5" customHeight="1" x14ac:dyDescent="0.3">
      <c r="A96" s="204"/>
      <c r="B96" s="204"/>
      <c r="C96" s="204"/>
      <c r="D96" s="204"/>
      <c r="E96" s="204"/>
      <c r="F96" s="220"/>
      <c r="G96" s="220"/>
      <c r="H96" s="204"/>
      <c r="I96" s="204"/>
      <c r="J96" s="204"/>
      <c r="K96" s="204"/>
      <c r="L96" s="25" t="s">
        <v>133</v>
      </c>
      <c r="M96" s="80">
        <f>95.05+56.859</f>
        <v>151.90899999999999</v>
      </c>
      <c r="N96" s="192">
        <v>0</v>
      </c>
      <c r="O96" s="146">
        <v>0</v>
      </c>
      <c r="P96" s="146">
        <v>0</v>
      </c>
      <c r="Q96" s="148">
        <v>0</v>
      </c>
      <c r="R96" s="151"/>
    </row>
    <row r="97" spans="1:18" s="30" customFormat="1" ht="29.25" customHeight="1" x14ac:dyDescent="0.3">
      <c r="A97" s="71" t="s">
        <v>25</v>
      </c>
      <c r="B97" s="71" t="s">
        <v>7</v>
      </c>
      <c r="C97" s="71" t="s">
        <v>18</v>
      </c>
      <c r="D97" s="71"/>
      <c r="E97" s="71"/>
      <c r="F97" s="153" t="s">
        <v>44</v>
      </c>
      <c r="G97" s="154" t="s">
        <v>8</v>
      </c>
      <c r="H97" s="71">
        <v>935</v>
      </c>
      <c r="I97" s="71" t="s">
        <v>23</v>
      </c>
      <c r="J97" s="71" t="s">
        <v>18</v>
      </c>
      <c r="K97" s="85" t="s">
        <v>134</v>
      </c>
      <c r="L97" s="83" t="s">
        <v>90</v>
      </c>
      <c r="M97" s="80">
        <v>1770.5</v>
      </c>
      <c r="N97" s="192">
        <v>1343.2</v>
      </c>
      <c r="O97" s="146">
        <v>2500</v>
      </c>
      <c r="P97" s="146">
        <v>2500</v>
      </c>
      <c r="Q97" s="148">
        <v>2500</v>
      </c>
      <c r="R97" s="151">
        <v>1343.2</v>
      </c>
    </row>
    <row r="98" spans="1:18" s="30" customFormat="1" ht="29.25" customHeight="1" x14ac:dyDescent="0.3">
      <c r="A98" s="206" t="s">
        <v>25</v>
      </c>
      <c r="B98" s="206" t="s">
        <v>7</v>
      </c>
      <c r="C98" s="206" t="s">
        <v>19</v>
      </c>
      <c r="D98" s="206"/>
      <c r="E98" s="206"/>
      <c r="F98" s="209" t="s">
        <v>135</v>
      </c>
      <c r="G98" s="225" t="s">
        <v>8</v>
      </c>
      <c r="H98" s="206">
        <v>935</v>
      </c>
      <c r="I98" s="206" t="s">
        <v>23</v>
      </c>
      <c r="J98" s="206" t="s">
        <v>18</v>
      </c>
      <c r="K98" s="206" t="s">
        <v>136</v>
      </c>
      <c r="L98" s="83" t="s">
        <v>90</v>
      </c>
      <c r="M98" s="80">
        <v>24588.46</v>
      </c>
      <c r="N98" s="192">
        <v>17064.7</v>
      </c>
      <c r="O98" s="146">
        <v>13723</v>
      </c>
      <c r="P98" s="146">
        <v>11503</v>
      </c>
      <c r="Q98" s="148">
        <v>11503</v>
      </c>
      <c r="R98" s="151">
        <v>17064.7</v>
      </c>
    </row>
    <row r="99" spans="1:18" s="30" customFormat="1" ht="22.5" customHeight="1" x14ac:dyDescent="0.3">
      <c r="A99" s="207"/>
      <c r="B99" s="207"/>
      <c r="C99" s="207"/>
      <c r="D99" s="207"/>
      <c r="E99" s="207"/>
      <c r="F99" s="210"/>
      <c r="G99" s="227"/>
      <c r="H99" s="207"/>
      <c r="I99" s="207"/>
      <c r="J99" s="207"/>
      <c r="K99" s="207"/>
      <c r="L99" s="83" t="s">
        <v>207</v>
      </c>
      <c r="M99" s="80"/>
      <c r="N99" s="192">
        <v>9440</v>
      </c>
      <c r="O99" s="146">
        <v>9440</v>
      </c>
      <c r="P99" s="146">
        <v>9440</v>
      </c>
      <c r="Q99" s="148">
        <v>9440</v>
      </c>
      <c r="R99" s="151">
        <v>9439.7999999999993</v>
      </c>
    </row>
    <row r="100" spans="1:18" s="30" customFormat="1" ht="27.75" customHeight="1" x14ac:dyDescent="0.3">
      <c r="A100" s="71" t="s">
        <v>25</v>
      </c>
      <c r="B100" s="71" t="s">
        <v>7</v>
      </c>
      <c r="C100" s="71" t="s">
        <v>23</v>
      </c>
      <c r="D100" s="71"/>
      <c r="E100" s="71"/>
      <c r="F100" s="153" t="s">
        <v>45</v>
      </c>
      <c r="G100" s="154" t="s">
        <v>8</v>
      </c>
      <c r="H100" s="71" t="s">
        <v>92</v>
      </c>
      <c r="I100" s="71" t="s">
        <v>23</v>
      </c>
      <c r="J100" s="71" t="s">
        <v>18</v>
      </c>
      <c r="K100" s="85" t="s">
        <v>137</v>
      </c>
      <c r="L100" s="83" t="s">
        <v>90</v>
      </c>
      <c r="M100" s="80">
        <v>1864.9</v>
      </c>
      <c r="N100" s="192">
        <v>4112</v>
      </c>
      <c r="O100" s="146">
        <v>2000</v>
      </c>
      <c r="P100" s="146">
        <v>2000</v>
      </c>
      <c r="Q100" s="148">
        <v>2000</v>
      </c>
      <c r="R100" s="151">
        <v>4110.6000000000004</v>
      </c>
    </row>
    <row r="101" spans="1:18" s="30" customFormat="1" ht="25.5" customHeight="1" x14ac:dyDescent="0.3">
      <c r="A101" s="206" t="s">
        <v>25</v>
      </c>
      <c r="B101" s="206" t="s">
        <v>7</v>
      </c>
      <c r="C101" s="206" t="s">
        <v>24</v>
      </c>
      <c r="D101" s="206"/>
      <c r="E101" s="206"/>
      <c r="F101" s="209" t="s">
        <v>53</v>
      </c>
      <c r="G101" s="225" t="s">
        <v>8</v>
      </c>
      <c r="H101" s="206">
        <v>935</v>
      </c>
      <c r="I101" s="206" t="s">
        <v>23</v>
      </c>
      <c r="J101" s="206" t="s">
        <v>18</v>
      </c>
      <c r="K101" s="85" t="s">
        <v>138</v>
      </c>
      <c r="L101" s="276" t="s">
        <v>90</v>
      </c>
      <c r="M101" s="80">
        <f>3000.351+322.05</f>
        <v>3322.4010000000003</v>
      </c>
      <c r="N101" s="192">
        <v>5128.5</v>
      </c>
      <c r="O101" s="146">
        <v>6000</v>
      </c>
      <c r="P101" s="146">
        <v>6000</v>
      </c>
      <c r="Q101" s="148">
        <v>6000</v>
      </c>
      <c r="R101" s="151">
        <v>3769.8</v>
      </c>
    </row>
    <row r="102" spans="1:18" s="30" customFormat="1" ht="25.5" customHeight="1" x14ac:dyDescent="0.3">
      <c r="A102" s="211"/>
      <c r="B102" s="211"/>
      <c r="C102" s="211"/>
      <c r="D102" s="211"/>
      <c r="E102" s="211"/>
      <c r="F102" s="215"/>
      <c r="G102" s="226"/>
      <c r="H102" s="211"/>
      <c r="I102" s="211"/>
      <c r="J102" s="211"/>
      <c r="K102" s="85" t="s">
        <v>213</v>
      </c>
      <c r="L102" s="282"/>
      <c r="M102" s="80"/>
      <c r="N102" s="192">
        <v>1748.5</v>
      </c>
      <c r="O102" s="146"/>
      <c r="P102" s="146"/>
      <c r="Q102" s="148"/>
      <c r="R102" s="151">
        <v>1748.5</v>
      </c>
    </row>
    <row r="103" spans="1:18" s="30" customFormat="1" ht="25.5" customHeight="1" x14ac:dyDescent="0.3">
      <c r="A103" s="211"/>
      <c r="B103" s="211"/>
      <c r="C103" s="211"/>
      <c r="D103" s="211"/>
      <c r="E103" s="211"/>
      <c r="F103" s="215"/>
      <c r="G103" s="226"/>
      <c r="H103" s="211"/>
      <c r="I103" s="211"/>
      <c r="J103" s="211"/>
      <c r="K103" s="85" t="s">
        <v>222</v>
      </c>
      <c r="L103" s="282"/>
      <c r="M103" s="80"/>
      <c r="N103" s="192"/>
      <c r="O103" s="146">
        <v>2750</v>
      </c>
      <c r="P103" s="146">
        <v>0</v>
      </c>
      <c r="Q103" s="148">
        <v>0</v>
      </c>
      <c r="R103" s="151"/>
    </row>
    <row r="104" spans="1:18" s="30" customFormat="1" ht="18" customHeight="1" x14ac:dyDescent="0.3">
      <c r="A104" s="211"/>
      <c r="B104" s="211"/>
      <c r="C104" s="211"/>
      <c r="D104" s="211"/>
      <c r="E104" s="211"/>
      <c r="F104" s="215"/>
      <c r="G104" s="226"/>
      <c r="H104" s="211"/>
      <c r="I104" s="211"/>
      <c r="J104" s="211"/>
      <c r="K104" s="85" t="s">
        <v>139</v>
      </c>
      <c r="L104" s="282"/>
      <c r="M104" s="80">
        <v>926.42</v>
      </c>
      <c r="N104" s="192">
        <v>6425.6459999999997</v>
      </c>
      <c r="O104" s="146">
        <v>0</v>
      </c>
      <c r="P104" s="146">
        <v>0</v>
      </c>
      <c r="Q104" s="148">
        <v>0</v>
      </c>
      <c r="R104" s="151">
        <v>6156.4</v>
      </c>
    </row>
    <row r="105" spans="1:18" s="30" customFormat="1" ht="18" customHeight="1" x14ac:dyDescent="0.3">
      <c r="A105" s="211"/>
      <c r="B105" s="211"/>
      <c r="C105" s="211"/>
      <c r="D105" s="211"/>
      <c r="E105" s="211"/>
      <c r="F105" s="215"/>
      <c r="G105" s="226"/>
      <c r="H105" s="211"/>
      <c r="I105" s="211"/>
      <c r="J105" s="211"/>
      <c r="K105" s="85" t="s">
        <v>140</v>
      </c>
      <c r="L105" s="282"/>
      <c r="M105" s="80">
        <v>234.23</v>
      </c>
      <c r="N105" s="192">
        <v>1958.6</v>
      </c>
      <c r="O105" s="146">
        <v>3600</v>
      </c>
      <c r="P105" s="146">
        <v>3600</v>
      </c>
      <c r="Q105" s="148">
        <v>3600</v>
      </c>
      <c r="R105" s="151">
        <v>1953.2</v>
      </c>
    </row>
    <row r="106" spans="1:18" s="30" customFormat="1" ht="18" customHeight="1" x14ac:dyDescent="0.3">
      <c r="A106" s="211"/>
      <c r="B106" s="211"/>
      <c r="C106" s="211"/>
      <c r="D106" s="211"/>
      <c r="E106" s="211"/>
      <c r="F106" s="215"/>
      <c r="G106" s="226"/>
      <c r="H106" s="211"/>
      <c r="I106" s="211"/>
      <c r="J106" s="211"/>
      <c r="K106" s="85" t="s">
        <v>206</v>
      </c>
      <c r="L106" s="282"/>
      <c r="M106" s="80"/>
      <c r="N106" s="192">
        <v>988.3</v>
      </c>
      <c r="O106" s="146"/>
      <c r="P106" s="146"/>
      <c r="Q106" s="148"/>
      <c r="R106" s="151">
        <v>988.3</v>
      </c>
    </row>
    <row r="107" spans="1:18" s="30" customFormat="1" ht="18" customHeight="1" x14ac:dyDescent="0.3">
      <c r="A107" s="211"/>
      <c r="B107" s="211"/>
      <c r="C107" s="211"/>
      <c r="D107" s="211"/>
      <c r="E107" s="211"/>
      <c r="F107" s="215"/>
      <c r="G107" s="226"/>
      <c r="H107" s="211"/>
      <c r="I107" s="211"/>
      <c r="J107" s="211"/>
      <c r="K107" s="85" t="s">
        <v>182</v>
      </c>
      <c r="L107" s="282"/>
      <c r="M107" s="80">
        <v>55.8</v>
      </c>
      <c r="N107" s="192">
        <v>38.200000000000003</v>
      </c>
      <c r="O107" s="146">
        <v>120</v>
      </c>
      <c r="P107" s="146">
        <v>120</v>
      </c>
      <c r="Q107" s="148">
        <v>120</v>
      </c>
      <c r="R107" s="151">
        <v>19.8</v>
      </c>
    </row>
    <row r="108" spans="1:18" s="30" customFormat="1" ht="21" customHeight="1" x14ac:dyDescent="0.3">
      <c r="A108" s="204"/>
      <c r="B108" s="204"/>
      <c r="C108" s="204"/>
      <c r="D108" s="204"/>
      <c r="E108" s="204"/>
      <c r="F108" s="220"/>
      <c r="G108" s="220"/>
      <c r="H108" s="204"/>
      <c r="I108" s="204"/>
      <c r="J108" s="204"/>
      <c r="K108" s="85" t="s">
        <v>141</v>
      </c>
      <c r="L108" s="232"/>
      <c r="M108" s="80">
        <v>238.5</v>
      </c>
      <c r="N108" s="192">
        <v>1046.5999999999999</v>
      </c>
      <c r="O108" s="146">
        <v>1800</v>
      </c>
      <c r="P108" s="146">
        <v>1800</v>
      </c>
      <c r="Q108" s="148">
        <v>1800</v>
      </c>
      <c r="R108" s="151">
        <v>1046.5999999999999</v>
      </c>
    </row>
    <row r="109" spans="1:18" s="30" customFormat="1" ht="20.25" customHeight="1" x14ac:dyDescent="0.3">
      <c r="A109" s="206" t="s">
        <v>25</v>
      </c>
      <c r="B109" s="206" t="s">
        <v>7</v>
      </c>
      <c r="C109" s="206" t="s">
        <v>27</v>
      </c>
      <c r="D109" s="206"/>
      <c r="E109" s="206"/>
      <c r="F109" s="209" t="s">
        <v>39</v>
      </c>
      <c r="G109" s="225" t="s">
        <v>8</v>
      </c>
      <c r="H109" s="206">
        <v>935</v>
      </c>
      <c r="I109" s="206" t="s">
        <v>23</v>
      </c>
      <c r="J109" s="206" t="s">
        <v>18</v>
      </c>
      <c r="K109" s="85" t="s">
        <v>142</v>
      </c>
      <c r="L109" s="83" t="s">
        <v>90</v>
      </c>
      <c r="M109" s="80">
        <v>1350</v>
      </c>
      <c r="N109" s="192">
        <v>1496.9</v>
      </c>
      <c r="O109" s="146">
        <v>1350</v>
      </c>
      <c r="P109" s="146">
        <v>1350</v>
      </c>
      <c r="Q109" s="148">
        <v>1350</v>
      </c>
      <c r="R109" s="151">
        <v>1350</v>
      </c>
    </row>
    <row r="110" spans="1:18" s="30" customFormat="1" ht="18.75" customHeight="1" x14ac:dyDescent="0.3">
      <c r="A110" s="211"/>
      <c r="B110" s="211"/>
      <c r="C110" s="211"/>
      <c r="D110" s="211"/>
      <c r="E110" s="211"/>
      <c r="F110" s="215"/>
      <c r="G110" s="226"/>
      <c r="H110" s="211"/>
      <c r="I110" s="211"/>
      <c r="J110" s="211"/>
      <c r="K110" s="85" t="s">
        <v>214</v>
      </c>
      <c r="L110" s="83" t="s">
        <v>90</v>
      </c>
      <c r="M110" s="80"/>
      <c r="N110" s="192">
        <v>200</v>
      </c>
      <c r="O110" s="146"/>
      <c r="P110" s="146"/>
      <c r="Q110" s="148"/>
      <c r="R110" s="151"/>
    </row>
    <row r="111" spans="1:18" s="30" customFormat="1" ht="20.25" customHeight="1" x14ac:dyDescent="0.3">
      <c r="A111" s="207"/>
      <c r="B111" s="207"/>
      <c r="C111" s="207"/>
      <c r="D111" s="211"/>
      <c r="E111" s="211"/>
      <c r="F111" s="210"/>
      <c r="G111" s="227"/>
      <c r="H111" s="207"/>
      <c r="I111" s="207"/>
      <c r="J111" s="207"/>
      <c r="K111" s="72" t="s">
        <v>215</v>
      </c>
      <c r="L111" s="83" t="s">
        <v>90</v>
      </c>
      <c r="M111" s="80"/>
      <c r="N111" s="192">
        <v>70</v>
      </c>
      <c r="O111" s="146"/>
      <c r="P111" s="146"/>
      <c r="Q111" s="148"/>
      <c r="R111" s="151"/>
    </row>
    <row r="112" spans="1:18" s="30" customFormat="1" ht="34.5" customHeight="1" x14ac:dyDescent="0.3">
      <c r="A112" s="69" t="s">
        <v>25</v>
      </c>
      <c r="B112" s="69">
        <v>4</v>
      </c>
      <c r="C112" s="69" t="s">
        <v>2</v>
      </c>
      <c r="D112" s="82"/>
      <c r="E112" s="82"/>
      <c r="F112" s="160" t="s">
        <v>40</v>
      </c>
      <c r="G112" s="156" t="s">
        <v>8</v>
      </c>
      <c r="H112" s="69">
        <v>935</v>
      </c>
      <c r="I112" s="69" t="s">
        <v>23</v>
      </c>
      <c r="J112" s="69" t="s">
        <v>18</v>
      </c>
      <c r="K112" s="73" t="s">
        <v>143</v>
      </c>
      <c r="L112" s="25" t="s">
        <v>90</v>
      </c>
      <c r="M112" s="80">
        <v>100</v>
      </c>
      <c r="N112" s="192">
        <v>522.70000000000005</v>
      </c>
      <c r="O112" s="146">
        <v>679.9</v>
      </c>
      <c r="P112" s="146">
        <v>679.9</v>
      </c>
      <c r="Q112" s="148">
        <v>679.9</v>
      </c>
      <c r="R112" s="151">
        <v>522.5</v>
      </c>
    </row>
    <row r="113" spans="1:18" s="30" customFormat="1" ht="25.5" customHeight="1" x14ac:dyDescent="0.3">
      <c r="A113" s="85" t="s">
        <v>25</v>
      </c>
      <c r="B113" s="85" t="s">
        <v>7</v>
      </c>
      <c r="C113" s="85" t="s">
        <v>3</v>
      </c>
      <c r="D113" s="81"/>
      <c r="E113" s="81"/>
      <c r="F113" s="156" t="s">
        <v>46</v>
      </c>
      <c r="G113" s="158" t="s">
        <v>8</v>
      </c>
      <c r="H113" s="85">
        <v>935</v>
      </c>
      <c r="I113" s="84" t="s">
        <v>24</v>
      </c>
      <c r="J113" s="84" t="s">
        <v>18</v>
      </c>
      <c r="K113" s="85" t="s">
        <v>144</v>
      </c>
      <c r="L113" s="25" t="s">
        <v>90</v>
      </c>
      <c r="M113" s="80">
        <v>0</v>
      </c>
      <c r="N113" s="192">
        <v>0</v>
      </c>
      <c r="O113" s="146">
        <v>0</v>
      </c>
      <c r="P113" s="146">
        <v>0</v>
      </c>
      <c r="Q113" s="148">
        <v>0</v>
      </c>
      <c r="R113" s="151"/>
    </row>
    <row r="114" spans="1:18" s="30" customFormat="1" ht="23.25" customHeight="1" x14ac:dyDescent="0.3">
      <c r="A114" s="199" t="s">
        <v>25</v>
      </c>
      <c r="B114" s="199">
        <v>4</v>
      </c>
      <c r="C114" s="199" t="s">
        <v>4</v>
      </c>
      <c r="D114" s="199"/>
      <c r="E114" s="199"/>
      <c r="F114" s="209" t="s">
        <v>50</v>
      </c>
      <c r="G114" s="225" t="s">
        <v>8</v>
      </c>
      <c r="H114" s="199">
        <v>935</v>
      </c>
      <c r="I114" s="199" t="s">
        <v>23</v>
      </c>
      <c r="J114" s="199" t="s">
        <v>18</v>
      </c>
      <c r="K114" s="69" t="s">
        <v>145</v>
      </c>
      <c r="L114" s="89" t="s">
        <v>90</v>
      </c>
      <c r="M114" s="91">
        <v>0</v>
      </c>
      <c r="N114" s="196">
        <v>445.7</v>
      </c>
      <c r="O114" s="142">
        <v>2213.1</v>
      </c>
      <c r="P114" s="142">
        <v>1654</v>
      </c>
      <c r="Q114" s="144">
        <v>1654</v>
      </c>
      <c r="R114" s="151">
        <v>0</v>
      </c>
    </row>
    <row r="115" spans="1:18" s="30" customFormat="1" ht="23.25" customHeight="1" x14ac:dyDescent="0.3">
      <c r="A115" s="205"/>
      <c r="B115" s="205"/>
      <c r="C115" s="205"/>
      <c r="D115" s="205"/>
      <c r="E115" s="205"/>
      <c r="F115" s="215"/>
      <c r="G115" s="226"/>
      <c r="H115" s="205"/>
      <c r="I115" s="205"/>
      <c r="J115" s="205"/>
      <c r="K115" s="69" t="s">
        <v>223</v>
      </c>
      <c r="L115" s="89" t="s">
        <v>126</v>
      </c>
      <c r="M115" s="91"/>
      <c r="N115" s="196"/>
      <c r="O115" s="142">
        <v>2857.4</v>
      </c>
      <c r="P115" s="142">
        <v>0</v>
      </c>
      <c r="Q115" s="144">
        <v>0</v>
      </c>
      <c r="R115" s="151"/>
    </row>
    <row r="116" spans="1:18" s="30" customFormat="1" ht="18" customHeight="1" x14ac:dyDescent="0.3">
      <c r="A116" s="204"/>
      <c r="B116" s="204"/>
      <c r="C116" s="204"/>
      <c r="D116" s="204"/>
      <c r="E116" s="204"/>
      <c r="F116" s="220"/>
      <c r="G116" s="220"/>
      <c r="H116" s="204"/>
      <c r="I116" s="204"/>
      <c r="J116" s="204"/>
      <c r="K116" s="69" t="s">
        <v>197</v>
      </c>
      <c r="L116" s="89" t="s">
        <v>90</v>
      </c>
      <c r="M116" s="91"/>
      <c r="N116" s="196">
        <v>50</v>
      </c>
      <c r="O116" s="142"/>
      <c r="P116" s="142"/>
      <c r="Q116" s="144"/>
      <c r="R116" s="151">
        <v>50</v>
      </c>
    </row>
    <row r="117" spans="1:18" s="30" customFormat="1" ht="30.75" customHeight="1" x14ac:dyDescent="0.3">
      <c r="A117" s="69" t="s">
        <v>25</v>
      </c>
      <c r="B117" s="69" t="s">
        <v>7</v>
      </c>
      <c r="C117" s="69" t="s">
        <v>5</v>
      </c>
      <c r="D117" s="69"/>
      <c r="E117" s="69"/>
      <c r="F117" s="39" t="s">
        <v>51</v>
      </c>
      <c r="G117" s="158" t="s">
        <v>8</v>
      </c>
      <c r="H117" s="69">
        <v>935</v>
      </c>
      <c r="I117" s="69" t="s">
        <v>23</v>
      </c>
      <c r="J117" s="69" t="s">
        <v>18</v>
      </c>
      <c r="K117" s="69" t="s">
        <v>146</v>
      </c>
      <c r="L117" s="25" t="s">
        <v>90</v>
      </c>
      <c r="M117" s="80">
        <v>96.2</v>
      </c>
      <c r="N117" s="192">
        <v>98.8</v>
      </c>
      <c r="O117" s="146">
        <v>100</v>
      </c>
      <c r="P117" s="146">
        <v>100</v>
      </c>
      <c r="Q117" s="148">
        <v>100</v>
      </c>
      <c r="R117" s="151">
        <v>98.8</v>
      </c>
    </row>
    <row r="118" spans="1:18" s="30" customFormat="1" ht="21" customHeight="1" x14ac:dyDescent="0.3">
      <c r="A118" s="212" t="s">
        <v>25</v>
      </c>
      <c r="B118" s="212" t="s">
        <v>29</v>
      </c>
      <c r="C118" s="212"/>
      <c r="D118" s="212"/>
      <c r="E118" s="212"/>
      <c r="F118" s="251" t="s">
        <v>147</v>
      </c>
      <c r="G118" s="31" t="s">
        <v>86</v>
      </c>
      <c r="H118" s="36"/>
      <c r="I118" s="36"/>
      <c r="J118" s="36"/>
      <c r="K118" s="78"/>
      <c r="L118" s="37"/>
      <c r="M118" s="23">
        <f t="shared" ref="M118:R118" si="5">M119+M120</f>
        <v>204093.80999999997</v>
      </c>
      <c r="N118" s="191">
        <f t="shared" si="5"/>
        <v>209605.30000000002</v>
      </c>
      <c r="O118" s="23">
        <f t="shared" si="5"/>
        <v>126567.5</v>
      </c>
      <c r="P118" s="23">
        <f t="shared" si="5"/>
        <v>206403.5</v>
      </c>
      <c r="Q118" s="139">
        <f t="shared" si="5"/>
        <v>124112.8</v>
      </c>
      <c r="R118" s="23">
        <f t="shared" si="5"/>
        <v>185836</v>
      </c>
    </row>
    <row r="119" spans="1:18" s="130" customFormat="1" ht="25.5" customHeight="1" x14ac:dyDescent="0.3">
      <c r="A119" s="213"/>
      <c r="B119" s="213"/>
      <c r="C119" s="213"/>
      <c r="D119" s="213"/>
      <c r="E119" s="213"/>
      <c r="F119" s="252"/>
      <c r="G119" s="134" t="s">
        <v>8</v>
      </c>
      <c r="H119" s="126">
        <v>935</v>
      </c>
      <c r="I119" s="127"/>
      <c r="J119" s="127"/>
      <c r="K119" s="127"/>
      <c r="L119" s="135"/>
      <c r="M119" s="129">
        <f>SUM(M130:M143)+M124</f>
        <v>202709.49999999997</v>
      </c>
      <c r="N119" s="195">
        <f>SUM(N124:N144)</f>
        <v>209605.30000000002</v>
      </c>
      <c r="O119" s="129">
        <f t="shared" ref="O119:R119" si="6">SUM(O124:O144)</f>
        <v>126567.5</v>
      </c>
      <c r="P119" s="129">
        <f t="shared" si="6"/>
        <v>206403.5</v>
      </c>
      <c r="Q119" s="140">
        <f t="shared" si="6"/>
        <v>124112.8</v>
      </c>
      <c r="R119" s="129">
        <f t="shared" si="6"/>
        <v>185836</v>
      </c>
    </row>
    <row r="120" spans="1:18" s="130" customFormat="1" ht="26.25" customHeight="1" x14ac:dyDescent="0.3">
      <c r="A120" s="204"/>
      <c r="B120" s="204"/>
      <c r="C120" s="204"/>
      <c r="D120" s="204"/>
      <c r="E120" s="204"/>
      <c r="F120" s="220"/>
      <c r="G120" s="134" t="s">
        <v>88</v>
      </c>
      <c r="H120" s="132">
        <v>940</v>
      </c>
      <c r="I120" s="131"/>
      <c r="J120" s="131"/>
      <c r="K120" s="127"/>
      <c r="L120" s="136"/>
      <c r="M120" s="129">
        <f>M123+M121+M122</f>
        <v>1384.3100000000002</v>
      </c>
      <c r="N120" s="195">
        <f>N123+N121+N122</f>
        <v>0</v>
      </c>
      <c r="O120" s="129">
        <f>O123</f>
        <v>0</v>
      </c>
      <c r="P120" s="129">
        <f>P123</f>
        <v>0</v>
      </c>
      <c r="Q120" s="140">
        <f>Q123</f>
        <v>0</v>
      </c>
      <c r="R120" s="152"/>
    </row>
    <row r="121" spans="1:18" s="30" customFormat="1" ht="21.75" customHeight="1" x14ac:dyDescent="0.3">
      <c r="A121" s="199" t="s">
        <v>25</v>
      </c>
      <c r="B121" s="199" t="s">
        <v>29</v>
      </c>
      <c r="C121" s="199" t="s">
        <v>16</v>
      </c>
      <c r="D121" s="208"/>
      <c r="E121" s="208"/>
      <c r="F121" s="225" t="s">
        <v>62</v>
      </c>
      <c r="G121" s="225" t="s">
        <v>88</v>
      </c>
      <c r="H121" s="202">
        <v>940</v>
      </c>
      <c r="I121" s="199" t="s">
        <v>19</v>
      </c>
      <c r="J121" s="199" t="s">
        <v>27</v>
      </c>
      <c r="K121" s="84" t="s">
        <v>148</v>
      </c>
      <c r="L121" s="206" t="s">
        <v>126</v>
      </c>
      <c r="M121" s="80">
        <v>1382.93</v>
      </c>
      <c r="N121" s="192">
        <v>0</v>
      </c>
      <c r="O121" s="146">
        <v>0</v>
      </c>
      <c r="P121" s="146">
        <v>0</v>
      </c>
      <c r="Q121" s="148">
        <v>0</v>
      </c>
      <c r="R121" s="151"/>
    </row>
    <row r="122" spans="1:18" s="30" customFormat="1" ht="30.75" customHeight="1" x14ac:dyDescent="0.3">
      <c r="A122" s="205"/>
      <c r="B122" s="205"/>
      <c r="C122" s="205"/>
      <c r="D122" s="221"/>
      <c r="E122" s="221"/>
      <c r="F122" s="226"/>
      <c r="G122" s="226"/>
      <c r="H122" s="203"/>
      <c r="I122" s="205"/>
      <c r="J122" s="205"/>
      <c r="K122" s="84" t="s">
        <v>149</v>
      </c>
      <c r="L122" s="211"/>
      <c r="M122" s="80"/>
      <c r="N122" s="192">
        <v>0</v>
      </c>
      <c r="O122" s="146">
        <v>0</v>
      </c>
      <c r="P122" s="146">
        <v>0</v>
      </c>
      <c r="Q122" s="148">
        <v>0</v>
      </c>
      <c r="R122" s="151"/>
    </row>
    <row r="123" spans="1:18" s="30" customFormat="1" ht="19.5" customHeight="1" x14ac:dyDescent="0.3">
      <c r="A123" s="221"/>
      <c r="B123" s="221"/>
      <c r="C123" s="221"/>
      <c r="D123" s="221"/>
      <c r="E123" s="221"/>
      <c r="F123" s="271"/>
      <c r="G123" s="220"/>
      <c r="H123" s="204"/>
      <c r="I123" s="204"/>
      <c r="J123" s="204"/>
      <c r="K123" s="84" t="s">
        <v>150</v>
      </c>
      <c r="L123" s="268"/>
      <c r="M123" s="80">
        <v>1.38</v>
      </c>
      <c r="N123" s="192">
        <v>0</v>
      </c>
      <c r="O123" s="146">
        <v>0</v>
      </c>
      <c r="P123" s="146">
        <v>0</v>
      </c>
      <c r="Q123" s="148">
        <v>0</v>
      </c>
      <c r="R123" s="151"/>
    </row>
    <row r="124" spans="1:18" s="30" customFormat="1" ht="21" customHeight="1" x14ac:dyDescent="0.3">
      <c r="A124" s="221"/>
      <c r="B124" s="221"/>
      <c r="C124" s="221"/>
      <c r="D124" s="221"/>
      <c r="E124" s="221"/>
      <c r="F124" s="271"/>
      <c r="G124" s="225" t="s">
        <v>8</v>
      </c>
      <c r="H124" s="202">
        <v>935</v>
      </c>
      <c r="I124" s="199" t="s">
        <v>19</v>
      </c>
      <c r="J124" s="199" t="s">
        <v>27</v>
      </c>
      <c r="K124" s="84" t="s">
        <v>148</v>
      </c>
      <c r="L124" s="206" t="s">
        <v>126</v>
      </c>
      <c r="M124" s="80"/>
      <c r="N124" s="192">
        <v>48155.3</v>
      </c>
      <c r="O124" s="146">
        <v>56535.199999999997</v>
      </c>
      <c r="P124" s="146"/>
      <c r="Q124" s="148"/>
      <c r="R124" s="151">
        <v>28560.6</v>
      </c>
    </row>
    <row r="125" spans="1:18" s="30" customFormat="1" ht="21" customHeight="1" x14ac:dyDescent="0.3">
      <c r="A125" s="221"/>
      <c r="B125" s="221"/>
      <c r="C125" s="221"/>
      <c r="D125" s="221"/>
      <c r="E125" s="221"/>
      <c r="F125" s="271"/>
      <c r="G125" s="226"/>
      <c r="H125" s="203"/>
      <c r="I125" s="205"/>
      <c r="J125" s="205"/>
      <c r="K125" s="84" t="s">
        <v>194</v>
      </c>
      <c r="L125" s="211"/>
      <c r="M125" s="80"/>
      <c r="N125" s="192">
        <v>0</v>
      </c>
      <c r="O125" s="146"/>
      <c r="P125" s="146"/>
      <c r="Q125" s="148"/>
      <c r="R125" s="151"/>
    </row>
    <row r="126" spans="1:18" s="30" customFormat="1" ht="18.75" customHeight="1" x14ac:dyDescent="0.3">
      <c r="A126" s="221"/>
      <c r="B126" s="221"/>
      <c r="C126" s="221"/>
      <c r="D126" s="221"/>
      <c r="E126" s="221"/>
      <c r="F126" s="271"/>
      <c r="G126" s="226"/>
      <c r="H126" s="203"/>
      <c r="I126" s="205"/>
      <c r="J126" s="205"/>
      <c r="K126" s="84" t="s">
        <v>183</v>
      </c>
      <c r="L126" s="211"/>
      <c r="M126" s="80"/>
      <c r="N126" s="192">
        <v>111.5</v>
      </c>
      <c r="O126" s="146"/>
      <c r="P126" s="146"/>
      <c r="Q126" s="148"/>
      <c r="R126" s="151">
        <v>111.5</v>
      </c>
    </row>
    <row r="127" spans="1:18" s="30" customFormat="1" ht="18.75" customHeight="1" x14ac:dyDescent="0.3">
      <c r="A127" s="221"/>
      <c r="B127" s="221"/>
      <c r="C127" s="221"/>
      <c r="D127" s="221"/>
      <c r="E127" s="221"/>
      <c r="F127" s="271"/>
      <c r="G127" s="226"/>
      <c r="H127" s="203"/>
      <c r="I127" s="205"/>
      <c r="J127" s="205"/>
      <c r="K127" s="84" t="s">
        <v>149</v>
      </c>
      <c r="L127" s="211"/>
      <c r="M127" s="80"/>
      <c r="N127" s="192">
        <v>0</v>
      </c>
      <c r="O127" s="146"/>
      <c r="P127" s="146"/>
      <c r="Q127" s="148"/>
      <c r="R127" s="151"/>
    </row>
    <row r="128" spans="1:18" s="30" customFormat="1" ht="18.75" customHeight="1" x14ac:dyDescent="0.3">
      <c r="A128" s="221"/>
      <c r="B128" s="221"/>
      <c r="C128" s="221"/>
      <c r="D128" s="221"/>
      <c r="E128" s="221"/>
      <c r="F128" s="271"/>
      <c r="G128" s="226"/>
      <c r="H128" s="203"/>
      <c r="I128" s="205"/>
      <c r="J128" s="205"/>
      <c r="K128" s="84" t="s">
        <v>150</v>
      </c>
      <c r="L128" s="211"/>
      <c r="M128" s="80"/>
      <c r="N128" s="192">
        <v>44</v>
      </c>
      <c r="O128" s="146"/>
      <c r="P128" s="146"/>
      <c r="Q128" s="148"/>
      <c r="R128" s="151">
        <v>2.8</v>
      </c>
    </row>
    <row r="129" spans="1:18" s="30" customFormat="1" ht="17.25" customHeight="1" x14ac:dyDescent="0.3">
      <c r="A129" s="82"/>
      <c r="B129" s="82"/>
      <c r="C129" s="82"/>
      <c r="D129" s="82"/>
      <c r="E129" s="82"/>
      <c r="F129" s="157"/>
      <c r="G129" s="157"/>
      <c r="H129" s="82"/>
      <c r="I129" s="82"/>
      <c r="J129" s="82"/>
      <c r="K129" s="84" t="s">
        <v>224</v>
      </c>
      <c r="L129" s="84" t="s">
        <v>90</v>
      </c>
      <c r="M129" s="80"/>
      <c r="N129" s="192"/>
      <c r="O129" s="146">
        <v>0</v>
      </c>
      <c r="P129" s="146"/>
      <c r="Q129" s="148"/>
      <c r="R129" s="151"/>
    </row>
    <row r="130" spans="1:18" s="30" customFormat="1" ht="19.5" customHeight="1" x14ac:dyDescent="0.3">
      <c r="A130" s="199" t="s">
        <v>25</v>
      </c>
      <c r="B130" s="199" t="s">
        <v>29</v>
      </c>
      <c r="C130" s="199" t="s">
        <v>17</v>
      </c>
      <c r="D130" s="199"/>
      <c r="E130" s="278"/>
      <c r="F130" s="225" t="s">
        <v>65</v>
      </c>
      <c r="G130" s="225" t="s">
        <v>8</v>
      </c>
      <c r="H130" s="202">
        <v>935</v>
      </c>
      <c r="I130" s="199" t="s">
        <v>19</v>
      </c>
      <c r="J130" s="199" t="s">
        <v>27</v>
      </c>
      <c r="K130" s="84" t="s">
        <v>151</v>
      </c>
      <c r="L130" s="276" t="s">
        <v>90</v>
      </c>
      <c r="M130" s="80">
        <f>17647.3-0.9</f>
        <v>17646.399999999998</v>
      </c>
      <c r="N130" s="192">
        <v>18147.099999999999</v>
      </c>
      <c r="O130" s="146">
        <v>15020</v>
      </c>
      <c r="P130" s="146">
        <v>15020</v>
      </c>
      <c r="Q130" s="148">
        <v>15020</v>
      </c>
      <c r="R130" s="151">
        <v>15312.7</v>
      </c>
    </row>
    <row r="131" spans="1:18" s="30" customFormat="1" ht="16.5" customHeight="1" x14ac:dyDescent="0.3">
      <c r="A131" s="205"/>
      <c r="B131" s="205"/>
      <c r="C131" s="205"/>
      <c r="D131" s="205"/>
      <c r="E131" s="279"/>
      <c r="F131" s="226"/>
      <c r="G131" s="226"/>
      <c r="H131" s="203"/>
      <c r="I131" s="205"/>
      <c r="J131" s="205"/>
      <c r="K131" s="84" t="s">
        <v>184</v>
      </c>
      <c r="L131" s="282"/>
      <c r="M131" s="91"/>
      <c r="N131" s="196">
        <v>45433.3</v>
      </c>
      <c r="O131" s="142">
        <v>0</v>
      </c>
      <c r="P131" s="142"/>
      <c r="Q131" s="144"/>
      <c r="R131" s="151">
        <v>45433.3</v>
      </c>
    </row>
    <row r="132" spans="1:18" s="30" customFormat="1" ht="18" customHeight="1" x14ac:dyDescent="0.3">
      <c r="A132" s="205"/>
      <c r="B132" s="205"/>
      <c r="C132" s="205"/>
      <c r="D132" s="205"/>
      <c r="E132" s="279"/>
      <c r="F132" s="226"/>
      <c r="G132" s="226"/>
      <c r="H132" s="203"/>
      <c r="I132" s="205"/>
      <c r="J132" s="205"/>
      <c r="K132" s="84" t="s">
        <v>176</v>
      </c>
      <c r="L132" s="282"/>
      <c r="M132" s="91">
        <v>300</v>
      </c>
      <c r="N132" s="196">
        <v>0</v>
      </c>
      <c r="O132" s="142">
        <v>0</v>
      </c>
      <c r="P132" s="142">
        <v>0</v>
      </c>
      <c r="Q132" s="144">
        <v>0</v>
      </c>
      <c r="R132" s="151"/>
    </row>
    <row r="133" spans="1:18" s="30" customFormat="1" ht="18" customHeight="1" x14ac:dyDescent="0.3">
      <c r="A133" s="68"/>
      <c r="B133" s="68"/>
      <c r="C133" s="68"/>
      <c r="D133" s="68"/>
      <c r="E133" s="86"/>
      <c r="F133" s="159"/>
      <c r="G133" s="226"/>
      <c r="H133" s="203"/>
      <c r="I133" s="205"/>
      <c r="J133" s="205"/>
      <c r="K133" s="84" t="s">
        <v>224</v>
      </c>
      <c r="L133" s="282"/>
      <c r="M133" s="91"/>
      <c r="N133" s="196"/>
      <c r="O133" s="142"/>
      <c r="P133" s="142"/>
      <c r="Q133" s="144"/>
      <c r="R133" s="151"/>
    </row>
    <row r="134" spans="1:18" s="30" customFormat="1" ht="18" customHeight="1" x14ac:dyDescent="0.3">
      <c r="A134" s="68"/>
      <c r="B134" s="68"/>
      <c r="C134" s="68"/>
      <c r="D134" s="68"/>
      <c r="E134" s="86"/>
      <c r="F134" s="159"/>
      <c r="G134" s="227"/>
      <c r="H134" s="272"/>
      <c r="I134" s="200"/>
      <c r="J134" s="200"/>
      <c r="K134" s="84" t="s">
        <v>226</v>
      </c>
      <c r="L134" s="277"/>
      <c r="M134" s="91"/>
      <c r="N134" s="196"/>
      <c r="O134" s="142"/>
      <c r="P134" s="142">
        <v>51546.400000000001</v>
      </c>
      <c r="Q134" s="144">
        <v>103092.8</v>
      </c>
      <c r="R134" s="151"/>
    </row>
    <row r="135" spans="1:18" s="30" customFormat="1" ht="18.75" customHeight="1" x14ac:dyDescent="0.3">
      <c r="A135" s="199" t="s">
        <v>25</v>
      </c>
      <c r="B135" s="199" t="s">
        <v>29</v>
      </c>
      <c r="C135" s="199" t="s">
        <v>24</v>
      </c>
      <c r="D135" s="199"/>
      <c r="E135" s="278"/>
      <c r="F135" s="225" t="s">
        <v>41</v>
      </c>
      <c r="G135" s="225" t="s">
        <v>8</v>
      </c>
      <c r="H135" s="202">
        <v>935</v>
      </c>
      <c r="I135" s="199" t="s">
        <v>19</v>
      </c>
      <c r="J135" s="199" t="s">
        <v>27</v>
      </c>
      <c r="K135" s="84" t="s">
        <v>152</v>
      </c>
      <c r="L135" s="276" t="s">
        <v>90</v>
      </c>
      <c r="M135" s="91">
        <v>57375.77</v>
      </c>
      <c r="N135" s="196">
        <v>3210</v>
      </c>
      <c r="O135" s="142">
        <v>49012.3</v>
      </c>
      <c r="P135" s="142">
        <v>133837.1</v>
      </c>
      <c r="Q135" s="144">
        <v>0</v>
      </c>
      <c r="R135" s="151">
        <v>2697.3</v>
      </c>
    </row>
    <row r="136" spans="1:18" s="30" customFormat="1" ht="17.25" customHeight="1" x14ac:dyDescent="0.3">
      <c r="A136" s="221"/>
      <c r="B136" s="221"/>
      <c r="C136" s="221"/>
      <c r="D136" s="221"/>
      <c r="E136" s="221"/>
      <c r="F136" s="271"/>
      <c r="G136" s="271"/>
      <c r="H136" s="221"/>
      <c r="I136" s="221"/>
      <c r="J136" s="221"/>
      <c r="K136" s="84" t="s">
        <v>153</v>
      </c>
      <c r="L136" s="283"/>
      <c r="M136" s="91">
        <v>57.4</v>
      </c>
      <c r="N136" s="196">
        <v>3.5</v>
      </c>
      <c r="O136" s="142">
        <v>100</v>
      </c>
      <c r="P136" s="142">
        <v>100</v>
      </c>
      <c r="Q136" s="144">
        <v>100</v>
      </c>
      <c r="R136" s="151">
        <v>2.7</v>
      </c>
    </row>
    <row r="137" spans="1:18" s="30" customFormat="1" ht="19.5" customHeight="1" x14ac:dyDescent="0.3">
      <c r="A137" s="221"/>
      <c r="B137" s="221"/>
      <c r="C137" s="221"/>
      <c r="D137" s="221"/>
      <c r="E137" s="221"/>
      <c r="F137" s="271"/>
      <c r="G137" s="271"/>
      <c r="H137" s="221"/>
      <c r="I137" s="221"/>
      <c r="J137" s="221"/>
      <c r="K137" s="84" t="s">
        <v>177</v>
      </c>
      <c r="L137" s="283"/>
      <c r="M137" s="91"/>
      <c r="N137" s="196">
        <v>0</v>
      </c>
      <c r="O137" s="142">
        <v>0</v>
      </c>
      <c r="P137" s="142">
        <v>0</v>
      </c>
      <c r="Q137" s="144">
        <v>0</v>
      </c>
      <c r="R137" s="151"/>
    </row>
    <row r="138" spans="1:18" s="30" customFormat="1" ht="21.75" customHeight="1" x14ac:dyDescent="0.3">
      <c r="A138" s="221"/>
      <c r="B138" s="221"/>
      <c r="C138" s="221"/>
      <c r="D138" s="221"/>
      <c r="E138" s="221"/>
      <c r="F138" s="220"/>
      <c r="G138" s="271"/>
      <c r="H138" s="221"/>
      <c r="I138" s="221"/>
      <c r="J138" s="221"/>
      <c r="K138" s="84" t="s">
        <v>154</v>
      </c>
      <c r="L138" s="283"/>
      <c r="M138" s="80">
        <v>3575</v>
      </c>
      <c r="N138" s="192">
        <v>135.1</v>
      </c>
      <c r="O138" s="146">
        <v>2000</v>
      </c>
      <c r="P138" s="146">
        <v>2000</v>
      </c>
      <c r="Q138" s="148">
        <v>2000</v>
      </c>
      <c r="R138" s="151">
        <v>135</v>
      </c>
    </row>
    <row r="139" spans="1:18" s="30" customFormat="1" ht="38.25" customHeight="1" x14ac:dyDescent="0.3">
      <c r="A139" s="84" t="s">
        <v>25</v>
      </c>
      <c r="B139" s="84" t="s">
        <v>29</v>
      </c>
      <c r="C139" s="84" t="s">
        <v>24</v>
      </c>
      <c r="D139" s="35">
        <v>1</v>
      </c>
      <c r="E139" s="81"/>
      <c r="F139" s="158" t="s">
        <v>67</v>
      </c>
      <c r="G139" s="158" t="s">
        <v>8</v>
      </c>
      <c r="H139" s="34">
        <v>935</v>
      </c>
      <c r="I139" s="84" t="s">
        <v>19</v>
      </c>
      <c r="J139" s="84" t="s">
        <v>27</v>
      </c>
      <c r="K139" s="84" t="s">
        <v>155</v>
      </c>
      <c r="L139" s="25" t="s">
        <v>90</v>
      </c>
      <c r="M139" s="80">
        <v>120354.03</v>
      </c>
      <c r="N139" s="192">
        <v>0</v>
      </c>
      <c r="O139" s="146">
        <v>0</v>
      </c>
      <c r="P139" s="146">
        <v>0</v>
      </c>
      <c r="Q139" s="148">
        <v>0</v>
      </c>
      <c r="R139" s="151"/>
    </row>
    <row r="140" spans="1:18" s="30" customFormat="1" ht="38.25" customHeight="1" x14ac:dyDescent="0.3">
      <c r="A140" s="199" t="s">
        <v>25</v>
      </c>
      <c r="B140" s="199" t="s">
        <v>29</v>
      </c>
      <c r="C140" s="199" t="s">
        <v>24</v>
      </c>
      <c r="D140" s="266">
        <v>5</v>
      </c>
      <c r="E140" s="208"/>
      <c r="F140" s="225" t="s">
        <v>219</v>
      </c>
      <c r="G140" s="225" t="s">
        <v>8</v>
      </c>
      <c r="H140" s="202">
        <v>935</v>
      </c>
      <c r="I140" s="199" t="s">
        <v>19</v>
      </c>
      <c r="J140" s="199" t="s">
        <v>27</v>
      </c>
      <c r="K140" s="199" t="s">
        <v>220</v>
      </c>
      <c r="L140" s="276" t="s">
        <v>90</v>
      </c>
      <c r="M140" s="286"/>
      <c r="N140" s="288">
        <v>91171.8</v>
      </c>
      <c r="O140" s="286"/>
      <c r="P140" s="286"/>
      <c r="Q140" s="290"/>
      <c r="R140" s="285">
        <v>91171.8</v>
      </c>
    </row>
    <row r="141" spans="1:18" s="30" customFormat="1" ht="60.75" customHeight="1" x14ac:dyDescent="0.3">
      <c r="A141" s="200"/>
      <c r="B141" s="200"/>
      <c r="C141" s="200"/>
      <c r="D141" s="281"/>
      <c r="E141" s="204"/>
      <c r="F141" s="227"/>
      <c r="G141" s="227"/>
      <c r="H141" s="272"/>
      <c r="I141" s="200"/>
      <c r="J141" s="200"/>
      <c r="K141" s="200"/>
      <c r="L141" s="277"/>
      <c r="M141" s="287"/>
      <c r="N141" s="289"/>
      <c r="O141" s="287"/>
      <c r="P141" s="287"/>
      <c r="Q141" s="291"/>
      <c r="R141" s="285"/>
    </row>
    <row r="142" spans="1:18" s="30" customFormat="1" ht="47.25" customHeight="1" x14ac:dyDescent="0.3">
      <c r="A142" s="84" t="s">
        <v>25</v>
      </c>
      <c r="B142" s="84" t="s">
        <v>29</v>
      </c>
      <c r="C142" s="84" t="s">
        <v>25</v>
      </c>
      <c r="D142" s="84"/>
      <c r="E142" s="84"/>
      <c r="F142" s="158" t="s">
        <v>47</v>
      </c>
      <c r="G142" s="158" t="s">
        <v>8</v>
      </c>
      <c r="H142" s="34">
        <v>935</v>
      </c>
      <c r="I142" s="84" t="s">
        <v>19</v>
      </c>
      <c r="J142" s="84" t="s">
        <v>27</v>
      </c>
      <c r="K142" s="84" t="s">
        <v>156</v>
      </c>
      <c r="L142" s="25" t="s">
        <v>90</v>
      </c>
      <c r="M142" s="80">
        <v>3400.9</v>
      </c>
      <c r="N142" s="192">
        <v>2800</v>
      </c>
      <c r="O142" s="146">
        <v>3900</v>
      </c>
      <c r="P142" s="146">
        <v>3900</v>
      </c>
      <c r="Q142" s="148">
        <v>3900</v>
      </c>
      <c r="R142" s="151">
        <v>2015</v>
      </c>
    </row>
    <row r="143" spans="1:18" s="30" customFormat="1" ht="53.25" customHeight="1" x14ac:dyDescent="0.3">
      <c r="A143" s="199" t="s">
        <v>25</v>
      </c>
      <c r="B143" s="199" t="s">
        <v>29</v>
      </c>
      <c r="C143" s="199" t="s">
        <v>28</v>
      </c>
      <c r="D143" s="82"/>
      <c r="E143" s="82"/>
      <c r="F143" s="225" t="s">
        <v>48</v>
      </c>
      <c r="G143" s="225" t="s">
        <v>8</v>
      </c>
      <c r="H143" s="199">
        <v>935</v>
      </c>
      <c r="I143" s="199" t="s">
        <v>19</v>
      </c>
      <c r="J143" s="199" t="s">
        <v>27</v>
      </c>
      <c r="K143" s="69" t="s">
        <v>157</v>
      </c>
      <c r="L143" s="231">
        <v>244</v>
      </c>
      <c r="M143" s="80"/>
      <c r="N143" s="192">
        <v>0</v>
      </c>
      <c r="O143" s="146">
        <v>0</v>
      </c>
      <c r="P143" s="146">
        <v>0</v>
      </c>
      <c r="Q143" s="148">
        <v>0</v>
      </c>
      <c r="R143" s="151"/>
    </row>
    <row r="144" spans="1:18" s="30" customFormat="1" ht="44.25" customHeight="1" x14ac:dyDescent="0.3">
      <c r="A144" s="204"/>
      <c r="B144" s="204"/>
      <c r="C144" s="204"/>
      <c r="D144" s="82"/>
      <c r="E144" s="82"/>
      <c r="F144" s="220"/>
      <c r="G144" s="220"/>
      <c r="H144" s="204"/>
      <c r="I144" s="204"/>
      <c r="J144" s="204"/>
      <c r="K144" s="69" t="s">
        <v>185</v>
      </c>
      <c r="L144" s="232"/>
      <c r="M144" s="80"/>
      <c r="N144" s="192">
        <v>393.7</v>
      </c>
      <c r="O144" s="146"/>
      <c r="P144" s="146"/>
      <c r="Q144" s="148"/>
      <c r="R144" s="151">
        <v>393.3</v>
      </c>
    </row>
    <row r="145" spans="1:18" s="49" customFormat="1" ht="26.25" customHeight="1" x14ac:dyDescent="0.2">
      <c r="A145" s="78" t="s">
        <v>25</v>
      </c>
      <c r="B145" s="47">
        <v>6</v>
      </c>
      <c r="C145" s="47"/>
      <c r="D145" s="36"/>
      <c r="E145" s="36"/>
      <c r="F145" s="225" t="s">
        <v>158</v>
      </c>
      <c r="G145" s="225" t="s">
        <v>159</v>
      </c>
      <c r="H145" s="161">
        <v>935</v>
      </c>
      <c r="I145" s="162" t="s">
        <v>23</v>
      </c>
      <c r="J145" s="162" t="s">
        <v>23</v>
      </c>
      <c r="K145" s="162" t="s">
        <v>160</v>
      </c>
      <c r="L145" s="163"/>
      <c r="M145" s="23">
        <f>M146</f>
        <v>9559.3799999999992</v>
      </c>
      <c r="N145" s="191">
        <f>N146+N147+N148+N149+N150</f>
        <v>7921.9999999999991</v>
      </c>
      <c r="O145" s="23">
        <f>O146+O147+O148+O149+O150</f>
        <v>5680.9</v>
      </c>
      <c r="P145" s="23">
        <f>P146+P147+P148+P149+P150</f>
        <v>5735.9</v>
      </c>
      <c r="Q145" s="139">
        <f>Q146+Q147+Q148+Q149+Q150</f>
        <v>5735.9</v>
      </c>
      <c r="R145" s="23">
        <f>R146+R147+R148+R149+R150</f>
        <v>7904.4999999999991</v>
      </c>
    </row>
    <row r="146" spans="1:18" s="43" customFormat="1" ht="18" customHeight="1" x14ac:dyDescent="0.2">
      <c r="A146" s="199" t="s">
        <v>25</v>
      </c>
      <c r="B146" s="199" t="s">
        <v>30</v>
      </c>
      <c r="C146" s="199" t="s">
        <v>16</v>
      </c>
      <c r="D146" s="199" t="s">
        <v>30</v>
      </c>
      <c r="E146" s="212"/>
      <c r="F146" s="226"/>
      <c r="G146" s="226"/>
      <c r="H146" s="228">
        <v>935</v>
      </c>
      <c r="I146" s="222" t="s">
        <v>23</v>
      </c>
      <c r="J146" s="222" t="s">
        <v>23</v>
      </c>
      <c r="K146" s="222" t="s">
        <v>160</v>
      </c>
      <c r="L146" s="164" t="s">
        <v>209</v>
      </c>
      <c r="M146" s="146">
        <v>9559.3799999999992</v>
      </c>
      <c r="N146" s="192">
        <v>5764</v>
      </c>
      <c r="O146" s="146">
        <v>4081.4</v>
      </c>
      <c r="P146" s="146">
        <v>4136.3999999999996</v>
      </c>
      <c r="Q146" s="148">
        <v>4136.3999999999996</v>
      </c>
      <c r="R146" s="151">
        <v>5764</v>
      </c>
    </row>
    <row r="147" spans="1:18" s="43" customFormat="1" ht="17.25" customHeight="1" x14ac:dyDescent="0.2">
      <c r="A147" s="205"/>
      <c r="B147" s="205"/>
      <c r="C147" s="205"/>
      <c r="D147" s="205"/>
      <c r="E147" s="213"/>
      <c r="F147" s="226"/>
      <c r="G147" s="226"/>
      <c r="H147" s="229"/>
      <c r="I147" s="223"/>
      <c r="J147" s="223"/>
      <c r="K147" s="223"/>
      <c r="L147" s="164" t="s">
        <v>217</v>
      </c>
      <c r="M147" s="146"/>
      <c r="N147" s="192">
        <v>0.2</v>
      </c>
      <c r="O147" s="146"/>
      <c r="P147" s="22"/>
      <c r="Q147" s="165"/>
      <c r="R147" s="151">
        <v>0.2</v>
      </c>
    </row>
    <row r="148" spans="1:18" s="43" customFormat="1" ht="16.5" customHeight="1" x14ac:dyDescent="0.2">
      <c r="A148" s="205"/>
      <c r="B148" s="205"/>
      <c r="C148" s="205"/>
      <c r="D148" s="205"/>
      <c r="E148" s="213"/>
      <c r="F148" s="226"/>
      <c r="G148" s="226"/>
      <c r="H148" s="229"/>
      <c r="I148" s="223"/>
      <c r="J148" s="223"/>
      <c r="K148" s="223"/>
      <c r="L148" s="164" t="s">
        <v>208</v>
      </c>
      <c r="M148" s="146"/>
      <c r="N148" s="192">
        <v>1686.6</v>
      </c>
      <c r="O148" s="146">
        <v>1193.5</v>
      </c>
      <c r="P148" s="146">
        <v>1193.5</v>
      </c>
      <c r="Q148" s="148">
        <v>1193.5</v>
      </c>
      <c r="R148" s="151">
        <v>1686.6</v>
      </c>
    </row>
    <row r="149" spans="1:18" s="43" customFormat="1" ht="16.5" customHeight="1" x14ac:dyDescent="0.2">
      <c r="A149" s="205"/>
      <c r="B149" s="205"/>
      <c r="C149" s="205"/>
      <c r="D149" s="205"/>
      <c r="E149" s="213"/>
      <c r="F149" s="226"/>
      <c r="G149" s="226"/>
      <c r="H149" s="229"/>
      <c r="I149" s="223"/>
      <c r="J149" s="223"/>
      <c r="K149" s="223"/>
      <c r="L149" s="164" t="s">
        <v>218</v>
      </c>
      <c r="M149" s="146"/>
      <c r="N149" s="192">
        <v>52.2</v>
      </c>
      <c r="O149" s="146"/>
      <c r="P149" s="22"/>
      <c r="Q149" s="165"/>
      <c r="R149" s="151">
        <v>52.2</v>
      </c>
    </row>
    <row r="150" spans="1:18" s="43" customFormat="1" ht="22.5" customHeight="1" x14ac:dyDescent="0.2">
      <c r="A150" s="200"/>
      <c r="B150" s="200"/>
      <c r="C150" s="200"/>
      <c r="D150" s="200"/>
      <c r="E150" s="214"/>
      <c r="F150" s="227"/>
      <c r="G150" s="227"/>
      <c r="H150" s="230"/>
      <c r="I150" s="224"/>
      <c r="J150" s="224"/>
      <c r="K150" s="224"/>
      <c r="L150" s="164" t="s">
        <v>90</v>
      </c>
      <c r="M150" s="146"/>
      <c r="N150" s="192">
        <v>419</v>
      </c>
      <c r="O150" s="146">
        <v>406</v>
      </c>
      <c r="P150" s="22">
        <v>406</v>
      </c>
      <c r="Q150" s="165">
        <v>406</v>
      </c>
      <c r="R150" s="151">
        <v>401.5</v>
      </c>
    </row>
    <row r="151" spans="1:18" hidden="1" x14ac:dyDescent="0.3"/>
    <row r="152" spans="1:18" hidden="1" x14ac:dyDescent="0.3"/>
    <row r="153" spans="1:18" hidden="1" x14ac:dyDescent="0.3"/>
    <row r="154" spans="1:18" hidden="1" x14ac:dyDescent="0.3"/>
    <row r="155" spans="1:18" hidden="1" x14ac:dyDescent="0.3"/>
    <row r="156" spans="1:18" hidden="1" x14ac:dyDescent="0.3"/>
    <row r="157" spans="1:18" hidden="1" x14ac:dyDescent="0.3"/>
    <row r="158" spans="1:18" hidden="1" x14ac:dyDescent="0.3"/>
    <row r="159" spans="1:18" hidden="1" x14ac:dyDescent="0.3"/>
    <row r="160" spans="1:18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</sheetData>
  <mergeCells count="333">
    <mergeCell ref="K40:K42"/>
    <mergeCell ref="J98:J99"/>
    <mergeCell ref="J87:J90"/>
    <mergeCell ref="J93:J96"/>
    <mergeCell ref="L135:L138"/>
    <mergeCell ref="G135:G138"/>
    <mergeCell ref="H135:H138"/>
    <mergeCell ref="I135:I138"/>
    <mergeCell ref="R15:R16"/>
    <mergeCell ref="R140:R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K95:K96"/>
    <mergeCell ref="L101:L108"/>
    <mergeCell ref="L81:L84"/>
    <mergeCell ref="K98:K99"/>
    <mergeCell ref="R27:R28"/>
    <mergeCell ref="N27:N28"/>
    <mergeCell ref="O27:O28"/>
    <mergeCell ref="P27:P28"/>
    <mergeCell ref="Q27:Q28"/>
    <mergeCell ref="L49:L50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A30:A34"/>
    <mergeCell ref="B30:B34"/>
    <mergeCell ref="C30:C34"/>
    <mergeCell ref="D30:D34"/>
    <mergeCell ref="E30:E34"/>
    <mergeCell ref="I30:I34"/>
    <mergeCell ref="A35:A36"/>
    <mergeCell ref="B35:B36"/>
    <mergeCell ref="F30:F34"/>
    <mergeCell ref="E135:E138"/>
    <mergeCell ref="D130:D132"/>
    <mergeCell ref="E130:E132"/>
    <mergeCell ref="F130:F132"/>
    <mergeCell ref="I23:I24"/>
    <mergeCell ref="J23:J24"/>
    <mergeCell ref="L23:L24"/>
    <mergeCell ref="G23:G24"/>
    <mergeCell ref="H23:H24"/>
    <mergeCell ref="F52:F55"/>
    <mergeCell ref="G52:G55"/>
    <mergeCell ref="G58:G60"/>
    <mergeCell ref="H35:H36"/>
    <mergeCell ref="I35:I36"/>
    <mergeCell ref="J35:J36"/>
    <mergeCell ref="K35:K36"/>
    <mergeCell ref="F45:F46"/>
    <mergeCell ref="L53:L54"/>
    <mergeCell ref="G130:G134"/>
    <mergeCell ref="L130:L134"/>
    <mergeCell ref="J130:J134"/>
    <mergeCell ref="H130:H134"/>
    <mergeCell ref="I130:I134"/>
    <mergeCell ref="J135:J138"/>
    <mergeCell ref="L93:L94"/>
    <mergeCell ref="G124:G128"/>
    <mergeCell ref="H124:H128"/>
    <mergeCell ref="I124:I128"/>
    <mergeCell ref="J124:J128"/>
    <mergeCell ref="L124:L128"/>
    <mergeCell ref="H121:H123"/>
    <mergeCell ref="I121:I123"/>
    <mergeCell ref="A118:A120"/>
    <mergeCell ref="B118:B120"/>
    <mergeCell ref="C118:C120"/>
    <mergeCell ref="D118:D120"/>
    <mergeCell ref="E118:E120"/>
    <mergeCell ref="F121:F128"/>
    <mergeCell ref="A121:A128"/>
    <mergeCell ref="G121:G123"/>
    <mergeCell ref="B121:B128"/>
    <mergeCell ref="C121:C128"/>
    <mergeCell ref="D121:D128"/>
    <mergeCell ref="E121:E128"/>
    <mergeCell ref="F93:F96"/>
    <mergeCell ref="F87:F90"/>
    <mergeCell ref="A93:A96"/>
    <mergeCell ref="B93:B96"/>
    <mergeCell ref="C93:C96"/>
    <mergeCell ref="D93:D96"/>
    <mergeCell ref="E93:E96"/>
    <mergeCell ref="G93:G96"/>
    <mergeCell ref="C109:C111"/>
    <mergeCell ref="D109:D111"/>
    <mergeCell ref="E109:E111"/>
    <mergeCell ref="F109:F111"/>
    <mergeCell ref="G109:G111"/>
    <mergeCell ref="G101:G108"/>
    <mergeCell ref="G87:G92"/>
    <mergeCell ref="A85:A86"/>
    <mergeCell ref="B85:B86"/>
    <mergeCell ref="C85:C86"/>
    <mergeCell ref="D85:D86"/>
    <mergeCell ref="E85:E86"/>
    <mergeCell ref="F85:F86"/>
    <mergeCell ref="H87:H90"/>
    <mergeCell ref="E63:E75"/>
    <mergeCell ref="F63:F75"/>
    <mergeCell ref="A76:A78"/>
    <mergeCell ref="B76:B78"/>
    <mergeCell ref="C76:C78"/>
    <mergeCell ref="D76:D78"/>
    <mergeCell ref="E76:E78"/>
    <mergeCell ref="F76:F78"/>
    <mergeCell ref="C81:C84"/>
    <mergeCell ref="D81:D84"/>
    <mergeCell ref="E81:E84"/>
    <mergeCell ref="F81:F84"/>
    <mergeCell ref="A87:A92"/>
    <mergeCell ref="B87:B92"/>
    <mergeCell ref="C87:C92"/>
    <mergeCell ref="D87:D92"/>
    <mergeCell ref="E87:E92"/>
    <mergeCell ref="F91:F92"/>
    <mergeCell ref="K59:K60"/>
    <mergeCell ref="C52:C55"/>
    <mergeCell ref="D52:D55"/>
    <mergeCell ref="E52:E55"/>
    <mergeCell ref="H58:H60"/>
    <mergeCell ref="D49:D50"/>
    <mergeCell ref="E49:E50"/>
    <mergeCell ref="J53:J55"/>
    <mergeCell ref="H63:H75"/>
    <mergeCell ref="I63:I75"/>
    <mergeCell ref="J63:J75"/>
    <mergeCell ref="I49:I50"/>
    <mergeCell ref="J49:J50"/>
    <mergeCell ref="I58:I60"/>
    <mergeCell ref="J58:J60"/>
    <mergeCell ref="C63:C75"/>
    <mergeCell ref="D63:D75"/>
    <mergeCell ref="G30:G34"/>
    <mergeCell ref="C49:C50"/>
    <mergeCell ref="M27:M28"/>
    <mergeCell ref="G27:G28"/>
    <mergeCell ref="I27:I28"/>
    <mergeCell ref="J27:J28"/>
    <mergeCell ref="K27:K28"/>
    <mergeCell ref="E35:E36"/>
    <mergeCell ref="F35:F36"/>
    <mergeCell ref="G35:G36"/>
    <mergeCell ref="J30:J34"/>
    <mergeCell ref="L30:L32"/>
    <mergeCell ref="L27:L28"/>
    <mergeCell ref="J37:J39"/>
    <mergeCell ref="K37:K39"/>
    <mergeCell ref="C40:C42"/>
    <mergeCell ref="D40:D42"/>
    <mergeCell ref="E40:E42"/>
    <mergeCell ref="F40:F42"/>
    <mergeCell ref="G40:G42"/>
    <mergeCell ref="C45:C47"/>
    <mergeCell ref="D45:D47"/>
    <mergeCell ref="E45:E47"/>
    <mergeCell ref="F49:F50"/>
    <mergeCell ref="A23:A24"/>
    <mergeCell ref="B23:B24"/>
    <mergeCell ref="C23:C24"/>
    <mergeCell ref="D23:D24"/>
    <mergeCell ref="E23:E24"/>
    <mergeCell ref="F23:F24"/>
    <mergeCell ref="H40:H42"/>
    <mergeCell ref="I40:I42"/>
    <mergeCell ref="J40:J42"/>
    <mergeCell ref="H30:H34"/>
    <mergeCell ref="H27:H28"/>
    <mergeCell ref="A40:A42"/>
    <mergeCell ref="B40:B42"/>
    <mergeCell ref="C35:C36"/>
    <mergeCell ref="D35:D36"/>
    <mergeCell ref="F37:F39"/>
    <mergeCell ref="G37:G39"/>
    <mergeCell ref="H37:H39"/>
    <mergeCell ref="I37:I39"/>
    <mergeCell ref="C37:C39"/>
    <mergeCell ref="D37:D39"/>
    <mergeCell ref="E37:E39"/>
    <mergeCell ref="A37:A39"/>
    <mergeCell ref="B37:B39"/>
    <mergeCell ref="A17:A20"/>
    <mergeCell ref="B17:B20"/>
    <mergeCell ref="C17:C20"/>
    <mergeCell ref="D17:D20"/>
    <mergeCell ref="E17:E20"/>
    <mergeCell ref="F17:F20"/>
    <mergeCell ref="A21:A22"/>
    <mergeCell ref="B21:B22"/>
    <mergeCell ref="C21:C22"/>
    <mergeCell ref="D21:D22"/>
    <mergeCell ref="E21:E22"/>
    <mergeCell ref="F21:F22"/>
    <mergeCell ref="E11:Q11"/>
    <mergeCell ref="A12:F12"/>
    <mergeCell ref="G12:N12"/>
    <mergeCell ref="A13:F13"/>
    <mergeCell ref="G13:Q13"/>
    <mergeCell ref="A15:E15"/>
    <mergeCell ref="F15:F16"/>
    <mergeCell ref="G15:G16"/>
    <mergeCell ref="H15:L15"/>
    <mergeCell ref="M15:Q15"/>
    <mergeCell ref="L143:L144"/>
    <mergeCell ref="A143:A144"/>
    <mergeCell ref="B143:B144"/>
    <mergeCell ref="C143:C144"/>
    <mergeCell ref="F143:F144"/>
    <mergeCell ref="G143:G144"/>
    <mergeCell ref="H143:H144"/>
    <mergeCell ref="A114:A116"/>
    <mergeCell ref="B114:B116"/>
    <mergeCell ref="C114:C116"/>
    <mergeCell ref="D114:D116"/>
    <mergeCell ref="E114:E116"/>
    <mergeCell ref="F114:F116"/>
    <mergeCell ref="F118:F120"/>
    <mergeCell ref="J121:J123"/>
    <mergeCell ref="L121:L123"/>
    <mergeCell ref="F135:F138"/>
    <mergeCell ref="A135:A138"/>
    <mergeCell ref="B135:B138"/>
    <mergeCell ref="C135:C138"/>
    <mergeCell ref="D135:D138"/>
    <mergeCell ref="A130:A132"/>
    <mergeCell ref="B130:B132"/>
    <mergeCell ref="C130:C132"/>
    <mergeCell ref="B101:B108"/>
    <mergeCell ref="C101:C108"/>
    <mergeCell ref="H114:H116"/>
    <mergeCell ref="I114:I116"/>
    <mergeCell ref="D101:D108"/>
    <mergeCell ref="E101:E108"/>
    <mergeCell ref="G114:G116"/>
    <mergeCell ref="A109:A111"/>
    <mergeCell ref="B109:B111"/>
    <mergeCell ref="I101:I108"/>
    <mergeCell ref="A98:A99"/>
    <mergeCell ref="B98:B99"/>
    <mergeCell ref="C98:C99"/>
    <mergeCell ref="D98:D99"/>
    <mergeCell ref="E98:E99"/>
    <mergeCell ref="H49:H50"/>
    <mergeCell ref="K146:K150"/>
    <mergeCell ref="F145:F150"/>
    <mergeCell ref="G145:G150"/>
    <mergeCell ref="A146:A150"/>
    <mergeCell ref="B146:B150"/>
    <mergeCell ref="C146:C150"/>
    <mergeCell ref="D146:D150"/>
    <mergeCell ref="E146:E150"/>
    <mergeCell ref="H146:H150"/>
    <mergeCell ref="I146:I150"/>
    <mergeCell ref="J146:J150"/>
    <mergeCell ref="F98:F99"/>
    <mergeCell ref="G98:G99"/>
    <mergeCell ref="H98:H99"/>
    <mergeCell ref="I98:I99"/>
    <mergeCell ref="A101:A108"/>
    <mergeCell ref="F101:F108"/>
    <mergeCell ref="H101:H108"/>
    <mergeCell ref="A27:A28"/>
    <mergeCell ref="B27:B28"/>
    <mergeCell ref="C27:C28"/>
    <mergeCell ref="D27:D28"/>
    <mergeCell ref="E27:E28"/>
    <mergeCell ref="F27:F28"/>
    <mergeCell ref="I143:I144"/>
    <mergeCell ref="J143:J144"/>
    <mergeCell ref="G49:G50"/>
    <mergeCell ref="A49:A50"/>
    <mergeCell ref="B49:B50"/>
    <mergeCell ref="B52:B55"/>
    <mergeCell ref="J114:J116"/>
    <mergeCell ref="J101:J108"/>
    <mergeCell ref="H93:H96"/>
    <mergeCell ref="I93:I96"/>
    <mergeCell ref="I76:I78"/>
    <mergeCell ref="J76:J78"/>
    <mergeCell ref="H81:H84"/>
    <mergeCell ref="I81:I84"/>
    <mergeCell ref="J81:J84"/>
    <mergeCell ref="H109:H111"/>
    <mergeCell ref="I109:I111"/>
    <mergeCell ref="J109:J111"/>
    <mergeCell ref="B45:B47"/>
    <mergeCell ref="F58:F62"/>
    <mergeCell ref="E58:E62"/>
    <mergeCell ref="D58:D62"/>
    <mergeCell ref="C58:C62"/>
    <mergeCell ref="B58:B62"/>
    <mergeCell ref="A58:A62"/>
    <mergeCell ref="G61:G62"/>
    <mergeCell ref="A45:A47"/>
    <mergeCell ref="A52:A55"/>
    <mergeCell ref="J79:J80"/>
    <mergeCell ref="H91:H92"/>
    <mergeCell ref="I87:I90"/>
    <mergeCell ref="H53:H55"/>
    <mergeCell ref="I53:I55"/>
    <mergeCell ref="A79:A80"/>
    <mergeCell ref="B79:B80"/>
    <mergeCell ref="E79:E80"/>
    <mergeCell ref="D79:D80"/>
    <mergeCell ref="C79:C80"/>
    <mergeCell ref="F79:F80"/>
    <mergeCell ref="G79:G80"/>
    <mergeCell ref="A63:A75"/>
    <mergeCell ref="B63:B75"/>
    <mergeCell ref="G63:G75"/>
    <mergeCell ref="G76:G78"/>
    <mergeCell ref="G81:G84"/>
    <mergeCell ref="H76:H78"/>
    <mergeCell ref="H79:H80"/>
    <mergeCell ref="I79:I80"/>
    <mergeCell ref="I91:I92"/>
    <mergeCell ref="J91:J92"/>
    <mergeCell ref="A81:A84"/>
    <mergeCell ref="B81:B84"/>
  </mergeCells>
  <pageMargins left="0.11811023622047245" right="0.11811023622047245" top="0.78740157480314965" bottom="0.3937007874015748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abSelected="1" workbookViewId="0">
      <selection activeCell="G22" sqref="G22"/>
    </sheetView>
  </sheetViews>
  <sheetFormatPr defaultRowHeight="14.4" x14ac:dyDescent="0.3"/>
  <cols>
    <col min="1" max="1" width="4.6640625" customWidth="1"/>
    <col min="2" max="2" width="4.5546875" customWidth="1"/>
    <col min="3" max="3" width="22" customWidth="1"/>
    <col min="4" max="4" width="37.44140625" customWidth="1"/>
    <col min="5" max="5" width="13.33203125" customWidth="1"/>
    <col min="6" max="6" width="11.44140625" style="4" customWidth="1"/>
    <col min="7" max="7" width="11.33203125" style="46" customWidth="1"/>
    <col min="8" max="8" width="10.33203125" style="4" customWidth="1"/>
    <col min="9" max="9" width="10.88671875" style="46" customWidth="1"/>
    <col min="10" max="10" width="11.33203125" style="46" customWidth="1"/>
    <col min="11" max="12" width="9.109375" style="46"/>
  </cols>
  <sheetData>
    <row r="1" spans="1:11" x14ac:dyDescent="0.3">
      <c r="A1" s="1"/>
      <c r="B1" s="1"/>
      <c r="C1" s="1"/>
      <c r="D1" s="1"/>
      <c r="E1" s="1"/>
      <c r="F1" s="5"/>
      <c r="G1" s="99" t="s">
        <v>161</v>
      </c>
      <c r="H1" s="197"/>
    </row>
    <row r="2" spans="1:11" x14ac:dyDescent="0.3">
      <c r="A2" s="1"/>
      <c r="B2" s="1"/>
      <c r="C2" s="1"/>
      <c r="D2" s="1"/>
      <c r="E2" s="1"/>
      <c r="F2" s="5"/>
      <c r="G2" s="99" t="s">
        <v>20</v>
      </c>
      <c r="H2" s="197"/>
    </row>
    <row r="3" spans="1:11" x14ac:dyDescent="0.3">
      <c r="A3" s="1"/>
      <c r="B3" s="1"/>
      <c r="C3" s="1"/>
      <c r="D3" s="1"/>
      <c r="E3" s="1"/>
      <c r="F3" s="5"/>
      <c r="G3" s="45" t="s">
        <v>58</v>
      </c>
      <c r="H3" s="198"/>
      <c r="I3" s="45"/>
    </row>
    <row r="4" spans="1:11" x14ac:dyDescent="0.3">
      <c r="A4" s="5"/>
      <c r="B4" s="5"/>
      <c r="C4" s="5"/>
      <c r="D4" s="5"/>
      <c r="E4" s="5"/>
      <c r="F4" s="5"/>
      <c r="G4" s="100" t="s">
        <v>31</v>
      </c>
      <c r="H4" s="5"/>
      <c r="I4" s="100"/>
    </row>
    <row r="5" spans="1:11" x14ac:dyDescent="0.3">
      <c r="A5" s="5"/>
      <c r="B5" s="5"/>
      <c r="C5" s="5"/>
      <c r="D5" s="5"/>
      <c r="E5" s="5"/>
      <c r="F5" s="5"/>
      <c r="I5" s="99"/>
      <c r="J5" s="76"/>
    </row>
    <row r="6" spans="1:11" ht="18" customHeight="1" x14ac:dyDescent="0.3">
      <c r="A6" s="296" t="s">
        <v>162</v>
      </c>
      <c r="B6" s="297"/>
      <c r="C6" s="297"/>
      <c r="D6" s="297"/>
      <c r="E6" s="297"/>
      <c r="F6" s="297"/>
      <c r="G6" s="297"/>
      <c r="H6" s="297"/>
      <c r="I6" s="297"/>
      <c r="J6" s="297"/>
    </row>
    <row r="7" spans="1:11" ht="18" customHeight="1" x14ac:dyDescent="0.3">
      <c r="A7" s="13"/>
      <c r="B7" s="14"/>
      <c r="C7" s="14"/>
      <c r="D7" s="14"/>
      <c r="E7" s="14"/>
      <c r="F7" s="14"/>
      <c r="G7" s="101"/>
      <c r="H7" s="184"/>
      <c r="I7" s="101"/>
      <c r="J7" s="101"/>
    </row>
    <row r="8" spans="1:11" ht="18" customHeight="1" x14ac:dyDescent="0.3">
      <c r="A8" s="298" t="s">
        <v>59</v>
      </c>
      <c r="B8" s="299"/>
      <c r="C8" s="299"/>
      <c r="D8" s="299"/>
      <c r="E8" s="300" t="s">
        <v>63</v>
      </c>
      <c r="F8" s="301"/>
      <c r="G8" s="301"/>
      <c r="H8" s="301"/>
      <c r="I8" s="301"/>
      <c r="J8" s="301"/>
      <c r="K8" s="301"/>
    </row>
    <row r="9" spans="1:11" ht="18" customHeight="1" x14ac:dyDescent="0.3">
      <c r="A9" s="298" t="s">
        <v>72</v>
      </c>
      <c r="B9" s="299"/>
      <c r="C9" s="299"/>
      <c r="D9" s="299"/>
      <c r="E9" s="300" t="s">
        <v>60</v>
      </c>
      <c r="F9" s="302"/>
      <c r="G9" s="302"/>
      <c r="H9" s="302"/>
      <c r="I9" s="302"/>
      <c r="J9" s="302"/>
      <c r="K9" s="77"/>
    </row>
    <row r="10" spans="1:11" ht="10.5" customHeight="1" x14ac:dyDescent="0.3">
      <c r="A10" s="5"/>
      <c r="B10" s="5"/>
      <c r="C10" s="5"/>
      <c r="D10" s="5"/>
      <c r="E10" s="5"/>
      <c r="F10" s="5"/>
      <c r="G10" s="100"/>
      <c r="H10" s="5"/>
      <c r="I10" s="100"/>
      <c r="J10" s="100"/>
    </row>
    <row r="11" spans="1:11" ht="26.25" customHeight="1" x14ac:dyDescent="0.3">
      <c r="A11" s="303" t="s">
        <v>12</v>
      </c>
      <c r="B11" s="303"/>
      <c r="C11" s="304" t="s">
        <v>163</v>
      </c>
      <c r="D11" s="304" t="s">
        <v>164</v>
      </c>
      <c r="E11" s="304" t="s">
        <v>165</v>
      </c>
      <c r="F11" s="304"/>
      <c r="G11" s="304"/>
      <c r="H11" s="304"/>
      <c r="I11" s="304"/>
      <c r="J11" s="304"/>
    </row>
    <row r="12" spans="1:11" ht="19.5" customHeight="1" x14ac:dyDescent="0.3">
      <c r="A12" s="303"/>
      <c r="B12" s="303"/>
      <c r="C12" s="304"/>
      <c r="D12" s="304"/>
      <c r="E12" s="304" t="s">
        <v>166</v>
      </c>
      <c r="F12" s="304" t="s">
        <v>69</v>
      </c>
      <c r="G12" s="240" t="s">
        <v>82</v>
      </c>
      <c r="H12" s="304" t="s">
        <v>83</v>
      </c>
      <c r="I12" s="240" t="s">
        <v>84</v>
      </c>
      <c r="J12" s="240" t="s">
        <v>70</v>
      </c>
    </row>
    <row r="13" spans="1:11" x14ac:dyDescent="0.3">
      <c r="A13" s="2" t="s">
        <v>21</v>
      </c>
      <c r="B13" s="2" t="s">
        <v>13</v>
      </c>
      <c r="C13" s="304"/>
      <c r="D13" s="304"/>
      <c r="E13" s="304"/>
      <c r="F13" s="304"/>
      <c r="G13" s="240"/>
      <c r="H13" s="304"/>
      <c r="I13" s="240"/>
      <c r="J13" s="240"/>
    </row>
    <row r="14" spans="1:11" x14ac:dyDescent="0.3">
      <c r="A14" s="305" t="s">
        <v>25</v>
      </c>
      <c r="B14" s="307"/>
      <c r="C14" s="309" t="s">
        <v>85</v>
      </c>
      <c r="D14" s="12" t="s">
        <v>167</v>
      </c>
      <c r="E14" s="6">
        <f t="shared" ref="E14:J14" si="0">E15+E20+E21</f>
        <v>1533376.1159999999</v>
      </c>
      <c r="F14" s="6">
        <f>F15+F20+F21</f>
        <v>400874.67000000004</v>
      </c>
      <c r="G14" s="102">
        <v>431453.3</v>
      </c>
      <c r="H14" s="6">
        <f t="shared" si="0"/>
        <v>239150</v>
      </c>
      <c r="I14" s="102">
        <f t="shared" si="0"/>
        <v>271980.79999999999</v>
      </c>
      <c r="J14" s="102">
        <f t="shared" si="0"/>
        <v>189917.2</v>
      </c>
    </row>
    <row r="15" spans="1:11" x14ac:dyDescent="0.3">
      <c r="A15" s="306"/>
      <c r="B15" s="308"/>
      <c r="C15" s="310"/>
      <c r="D15" s="3" t="s">
        <v>168</v>
      </c>
      <c r="E15" s="7">
        <f>SUM(F15:J15)</f>
        <v>1533141.8859999999</v>
      </c>
      <c r="F15" s="7">
        <f t="shared" ref="F15:J15" si="1">F17+F18+F19</f>
        <v>400640.44000000006</v>
      </c>
      <c r="G15" s="103">
        <f t="shared" si="1"/>
        <v>431453.44599999994</v>
      </c>
      <c r="H15" s="7">
        <f t="shared" si="1"/>
        <v>239150</v>
      </c>
      <c r="I15" s="103">
        <f t="shared" si="1"/>
        <v>271980.79999999999</v>
      </c>
      <c r="J15" s="103">
        <f t="shared" si="1"/>
        <v>189917.2</v>
      </c>
    </row>
    <row r="16" spans="1:11" x14ac:dyDescent="0.3">
      <c r="A16" s="306"/>
      <c r="B16" s="308"/>
      <c r="C16" s="310"/>
      <c r="D16" s="15" t="s">
        <v>169</v>
      </c>
      <c r="E16" s="6"/>
      <c r="F16" s="7"/>
      <c r="G16" s="103"/>
      <c r="H16" s="7"/>
      <c r="I16" s="103"/>
      <c r="J16" s="103"/>
    </row>
    <row r="17" spans="1:14" ht="21.6" x14ac:dyDescent="0.3">
      <c r="A17" s="306"/>
      <c r="B17" s="308"/>
      <c r="C17" s="310"/>
      <c r="D17" s="15" t="s">
        <v>170</v>
      </c>
      <c r="E17" s="7">
        <f>SUM(F17:J17)</f>
        <v>502934.82999999996</v>
      </c>
      <c r="F17" s="7">
        <f t="shared" ref="F17:J17" si="2">F25+F33+F41+F49+F57+F65</f>
        <v>90635.03</v>
      </c>
      <c r="G17" s="103">
        <f t="shared" si="2"/>
        <v>154156.09999999998</v>
      </c>
      <c r="H17" s="7">
        <f t="shared" si="2"/>
        <v>91229.5</v>
      </c>
      <c r="I17" s="103">
        <f t="shared" si="2"/>
        <v>83457.099999999991</v>
      </c>
      <c r="J17" s="103">
        <f t="shared" si="2"/>
        <v>83457.099999999991</v>
      </c>
    </row>
    <row r="18" spans="1:14" x14ac:dyDescent="0.3">
      <c r="A18" s="306"/>
      <c r="B18" s="308"/>
      <c r="C18" s="310"/>
      <c r="D18" s="15" t="s">
        <v>171</v>
      </c>
      <c r="E18" s="7">
        <f>SUM(F18:J18)</f>
        <v>818681.22599999991</v>
      </c>
      <c r="F18" s="7">
        <f t="shared" ref="F18:I21" si="3">F26+F34+F42+F50+F58+F66</f>
        <v>189651.38</v>
      </c>
      <c r="G18" s="103">
        <f>G26+G34+G42+G50+G58+G66</f>
        <v>186125.54599999997</v>
      </c>
      <c r="H18" s="7">
        <f t="shared" si="3"/>
        <v>147920.5</v>
      </c>
      <c r="I18" s="103">
        <f t="shared" si="3"/>
        <v>188523.7</v>
      </c>
      <c r="J18" s="103">
        <f>J26+J34+J42+J50+J58+J66</f>
        <v>106460.1</v>
      </c>
    </row>
    <row r="19" spans="1:14" x14ac:dyDescent="0.3">
      <c r="A19" s="306"/>
      <c r="B19" s="308"/>
      <c r="C19" s="310"/>
      <c r="D19" s="15" t="s">
        <v>172</v>
      </c>
      <c r="E19" s="7">
        <f>SUM(F19:J19)</f>
        <v>211525.83000000002</v>
      </c>
      <c r="F19" s="7">
        <f t="shared" si="3"/>
        <v>120354.03</v>
      </c>
      <c r="G19" s="103">
        <f>G27+G35+G43+G51+G59+G67</f>
        <v>91171.8</v>
      </c>
      <c r="H19" s="7">
        <f t="shared" si="3"/>
        <v>0</v>
      </c>
      <c r="I19" s="103">
        <f t="shared" si="3"/>
        <v>0</v>
      </c>
      <c r="J19" s="103">
        <f>J27+J35+J43+J51+J59+J67</f>
        <v>0</v>
      </c>
    </row>
    <row r="20" spans="1:14" s="4" customFormat="1" ht="35.25" customHeight="1" x14ac:dyDescent="0.3">
      <c r="A20" s="306"/>
      <c r="B20" s="308"/>
      <c r="C20" s="310"/>
      <c r="D20" s="15" t="s">
        <v>173</v>
      </c>
      <c r="E20" s="7">
        <f>SUM(F20:J20)</f>
        <v>0</v>
      </c>
      <c r="F20" s="7">
        <f t="shared" si="3"/>
        <v>0</v>
      </c>
      <c r="G20" s="103">
        <f t="shared" si="3"/>
        <v>0</v>
      </c>
      <c r="H20" s="7">
        <f t="shared" si="3"/>
        <v>0</v>
      </c>
      <c r="I20" s="103">
        <f t="shared" si="3"/>
        <v>0</v>
      </c>
      <c r="J20" s="103">
        <f>J28+J36+J44+J52+J60+J68</f>
        <v>0</v>
      </c>
      <c r="K20" s="46"/>
      <c r="L20" s="46"/>
    </row>
    <row r="21" spans="1:14" x14ac:dyDescent="0.3">
      <c r="A21" s="306"/>
      <c r="B21" s="308"/>
      <c r="C21" s="310"/>
      <c r="D21" s="3" t="s">
        <v>174</v>
      </c>
      <c r="E21" s="7">
        <f>SUM(F21:J21)</f>
        <v>234.23</v>
      </c>
      <c r="F21" s="7">
        <f t="shared" si="3"/>
        <v>234.23</v>
      </c>
      <c r="G21" s="103">
        <f>G29+G37+G45+G53+G61+G69</f>
        <v>0</v>
      </c>
      <c r="H21" s="7">
        <f t="shared" si="3"/>
        <v>0</v>
      </c>
      <c r="I21" s="103">
        <f t="shared" si="3"/>
        <v>0</v>
      </c>
      <c r="J21" s="103">
        <f>J29+J37+J45+J53+J61+J69</f>
        <v>0</v>
      </c>
    </row>
    <row r="22" spans="1:14" ht="22.5" customHeight="1" x14ac:dyDescent="0.3">
      <c r="A22" s="305" t="s">
        <v>25</v>
      </c>
      <c r="B22" s="305" t="s">
        <v>6</v>
      </c>
      <c r="C22" s="309" t="s">
        <v>89</v>
      </c>
      <c r="D22" s="12" t="s">
        <v>167</v>
      </c>
      <c r="E22" s="6">
        <f>E23+E28+E29</f>
        <v>2492.9499999999998</v>
      </c>
      <c r="F22" s="6">
        <f t="shared" ref="F22:J22" si="4">F23</f>
        <v>775.55</v>
      </c>
      <c r="G22" s="102">
        <f t="shared" si="4"/>
        <v>2687.5</v>
      </c>
      <c r="H22" s="6">
        <f t="shared" si="4"/>
        <v>0</v>
      </c>
      <c r="I22" s="102">
        <f t="shared" si="4"/>
        <v>0</v>
      </c>
      <c r="J22" s="102">
        <f t="shared" si="4"/>
        <v>0</v>
      </c>
    </row>
    <row r="23" spans="1:14" x14ac:dyDescent="0.3">
      <c r="A23" s="306"/>
      <c r="B23" s="306"/>
      <c r="C23" s="310"/>
      <c r="D23" s="3" t="s">
        <v>168</v>
      </c>
      <c r="E23" s="7">
        <f>E25+E26</f>
        <v>2492.9499999999998</v>
      </c>
      <c r="F23" s="7">
        <f>F25+F26-0.1</f>
        <v>775.55</v>
      </c>
      <c r="G23" s="103">
        <f>G25+G26</f>
        <v>2687.5</v>
      </c>
      <c r="H23" s="7">
        <f>H25</f>
        <v>0</v>
      </c>
      <c r="I23" s="103">
        <f>I25</f>
        <v>0</v>
      </c>
      <c r="J23" s="103">
        <f>J25</f>
        <v>0</v>
      </c>
    </row>
    <row r="24" spans="1:14" x14ac:dyDescent="0.3">
      <c r="A24" s="306"/>
      <c r="B24" s="306"/>
      <c r="C24" s="310"/>
      <c r="D24" s="15" t="s">
        <v>169</v>
      </c>
      <c r="E24" s="7"/>
      <c r="F24" s="7"/>
      <c r="G24" s="103"/>
      <c r="H24" s="7"/>
      <c r="I24" s="103"/>
      <c r="J24" s="103"/>
    </row>
    <row r="25" spans="1:14" ht="21.6" x14ac:dyDescent="0.3">
      <c r="A25" s="306"/>
      <c r="B25" s="306"/>
      <c r="C25" s="310"/>
      <c r="D25" s="15" t="s">
        <v>170</v>
      </c>
      <c r="E25" s="7">
        <f>SUM(F25:J25)</f>
        <v>2195.06</v>
      </c>
      <c r="F25" s="7">
        <v>477.76</v>
      </c>
      <c r="G25" s="103">
        <f>'5'!N25+'5'!N24</f>
        <v>1717.3</v>
      </c>
      <c r="H25" s="7">
        <v>0</v>
      </c>
      <c r="I25" s="103">
        <v>0</v>
      </c>
      <c r="J25" s="103">
        <v>0</v>
      </c>
    </row>
    <row r="26" spans="1:14" x14ac:dyDescent="0.3">
      <c r="A26" s="306"/>
      <c r="B26" s="306"/>
      <c r="C26" s="310"/>
      <c r="D26" s="15" t="s">
        <v>171</v>
      </c>
      <c r="E26" s="7">
        <f>F26</f>
        <v>297.89</v>
      </c>
      <c r="F26" s="7">
        <v>297.89</v>
      </c>
      <c r="G26" s="103">
        <v>970.2</v>
      </c>
      <c r="H26" s="7">
        <v>0</v>
      </c>
      <c r="I26" s="103">
        <v>0</v>
      </c>
      <c r="J26" s="103">
        <v>0</v>
      </c>
    </row>
    <row r="27" spans="1:14" x14ac:dyDescent="0.3">
      <c r="A27" s="306"/>
      <c r="B27" s="306"/>
      <c r="C27" s="310"/>
      <c r="D27" s="15" t="s">
        <v>172</v>
      </c>
      <c r="E27" s="7"/>
      <c r="F27" s="7"/>
      <c r="G27" s="103"/>
      <c r="H27" s="7"/>
      <c r="I27" s="103"/>
      <c r="J27" s="103"/>
    </row>
    <row r="28" spans="1:14" ht="32.4" x14ac:dyDescent="0.3">
      <c r="A28" s="306"/>
      <c r="B28" s="306"/>
      <c r="C28" s="310"/>
      <c r="D28" s="15" t="s">
        <v>173</v>
      </c>
      <c r="E28" s="7"/>
      <c r="F28" s="7"/>
      <c r="G28" s="103"/>
      <c r="H28" s="7"/>
      <c r="I28" s="103"/>
      <c r="J28" s="103"/>
    </row>
    <row r="29" spans="1:14" x14ac:dyDescent="0.3">
      <c r="A29" s="311"/>
      <c r="B29" s="311"/>
      <c r="C29" s="312"/>
      <c r="D29" s="3" t="s">
        <v>174</v>
      </c>
      <c r="E29" s="7"/>
      <c r="F29" s="7"/>
      <c r="G29" s="103"/>
      <c r="H29" s="7"/>
      <c r="I29" s="103"/>
      <c r="J29" s="103"/>
    </row>
    <row r="30" spans="1:14" ht="20.25" customHeight="1" x14ac:dyDescent="0.3">
      <c r="A30" s="313" t="s">
        <v>25</v>
      </c>
      <c r="B30" s="313" t="s">
        <v>11</v>
      </c>
      <c r="C30" s="314" t="s">
        <v>91</v>
      </c>
      <c r="D30" s="12" t="s">
        <v>167</v>
      </c>
      <c r="E30" s="6">
        <f t="shared" ref="E30:J30" si="5">E31+E36+E37</f>
        <v>175476.91</v>
      </c>
      <c r="F30" s="6">
        <f t="shared" si="5"/>
        <v>80292.709999999992</v>
      </c>
      <c r="G30" s="104">
        <f>G31+G36+G37</f>
        <v>73534.099999999991</v>
      </c>
      <c r="H30" s="6">
        <f t="shared" si="5"/>
        <v>7190.6</v>
      </c>
      <c r="I30" s="102">
        <f t="shared" si="5"/>
        <v>7216.2</v>
      </c>
      <c r="J30" s="102">
        <f t="shared" si="5"/>
        <v>7243.3</v>
      </c>
      <c r="K30" s="105"/>
      <c r="L30" s="105"/>
      <c r="M30" s="16"/>
      <c r="N30" s="16"/>
    </row>
    <row r="31" spans="1:14" x14ac:dyDescent="0.3">
      <c r="A31" s="313"/>
      <c r="B31" s="313"/>
      <c r="C31" s="314"/>
      <c r="D31" s="3" t="s">
        <v>168</v>
      </c>
      <c r="E31" s="11">
        <f t="shared" ref="E31:G31" si="6">E33+E34+E35</f>
        <v>175476.91</v>
      </c>
      <c r="F31" s="11">
        <f t="shared" si="6"/>
        <v>80292.709999999992</v>
      </c>
      <c r="G31" s="106">
        <f t="shared" si="6"/>
        <v>73534.099999999991</v>
      </c>
      <c r="H31" s="11">
        <f>H33+H34+H35</f>
        <v>7190.6</v>
      </c>
      <c r="I31" s="106">
        <f t="shared" ref="I31:J31" si="7">I33+I34+I35</f>
        <v>7216.2</v>
      </c>
      <c r="J31" s="106">
        <f t="shared" si="7"/>
        <v>7243.3</v>
      </c>
      <c r="K31" s="105"/>
      <c r="L31" s="105"/>
      <c r="M31" s="16"/>
      <c r="N31" s="16"/>
    </row>
    <row r="32" spans="1:14" x14ac:dyDescent="0.3">
      <c r="A32" s="313"/>
      <c r="B32" s="313"/>
      <c r="C32" s="314"/>
      <c r="D32" s="15" t="s">
        <v>169</v>
      </c>
      <c r="E32" s="7"/>
      <c r="F32" s="11"/>
      <c r="G32" s="106"/>
      <c r="H32" s="11"/>
      <c r="I32" s="106"/>
      <c r="J32" s="107"/>
      <c r="K32" s="105"/>
      <c r="L32" s="105"/>
      <c r="M32" s="16"/>
      <c r="N32" s="16"/>
    </row>
    <row r="33" spans="1:14" ht="28.5" customHeight="1" x14ac:dyDescent="0.3">
      <c r="A33" s="313"/>
      <c r="B33" s="313"/>
      <c r="C33" s="314"/>
      <c r="D33" s="15" t="s">
        <v>170</v>
      </c>
      <c r="E33" s="7">
        <f>SUM(F33:J33)</f>
        <v>39569.910000000003</v>
      </c>
      <c r="F33" s="11">
        <v>10914.51</v>
      </c>
      <c r="G33" s="106">
        <f>'5'!N32+'5'!N35+'5'!N36+'5'!N39+'5'!N43+'5'!N44+'5'!N37+'5'!N34</f>
        <v>9065.4</v>
      </c>
      <c r="H33" s="11">
        <f>'5'!O35+'5'!O36+'5'!O37+'5'!O39+'5'!O43+'5'!O44</f>
        <v>6530</v>
      </c>
      <c r="I33" s="106">
        <f>'5'!P35+'5'!P36+'5'!P37+'5'!P39+'5'!P43+'5'!P44</f>
        <v>6530</v>
      </c>
      <c r="J33" s="106">
        <f>'5'!Q35+'5'!Q36+'5'!Q37+'5'!Q39+'5'!Q43+'5'!Q44</f>
        <v>6530</v>
      </c>
      <c r="K33" s="105"/>
      <c r="L33" s="105"/>
      <c r="M33" s="16"/>
      <c r="N33" s="16"/>
    </row>
    <row r="34" spans="1:14" x14ac:dyDescent="0.3">
      <c r="A34" s="313"/>
      <c r="B34" s="313"/>
      <c r="C34" s="314"/>
      <c r="D34" s="15" t="s">
        <v>171</v>
      </c>
      <c r="E34" s="7">
        <f>SUM(F34:J34)</f>
        <v>135907</v>
      </c>
      <c r="F34" s="11">
        <v>69378.2</v>
      </c>
      <c r="G34" s="106">
        <f>'5'!N30+'5'!N31+'5'!N40+'5'!N41+'5'!N42</f>
        <v>64468.7</v>
      </c>
      <c r="H34" s="11">
        <f>'5'!O30+'5'!O31+'5'!O34+'5'!O40+'5'!O41+'5'!O42</f>
        <v>660.6</v>
      </c>
      <c r="I34" s="106">
        <f>'5'!P30+'5'!P31+'5'!P34+'5'!P40+'5'!P41+'5'!P42</f>
        <v>686.2</v>
      </c>
      <c r="J34" s="106">
        <f>'5'!Q30+'5'!Q31+'5'!Q34+'5'!Q40+'5'!Q41+'5'!Q42</f>
        <v>713.3</v>
      </c>
      <c r="K34" s="105"/>
      <c r="L34" s="105"/>
      <c r="M34" s="16"/>
      <c r="N34" s="16"/>
    </row>
    <row r="35" spans="1:14" ht="24.9" customHeight="1" x14ac:dyDescent="0.3">
      <c r="A35" s="313"/>
      <c r="B35" s="313"/>
      <c r="C35" s="314"/>
      <c r="D35" s="15" t="s">
        <v>172</v>
      </c>
      <c r="E35" s="7">
        <f>SUM(F35:J35)</f>
        <v>0</v>
      </c>
      <c r="F35" s="10">
        <v>0</v>
      </c>
      <c r="G35" s="42">
        <v>0</v>
      </c>
      <c r="H35" s="10">
        <v>0</v>
      </c>
      <c r="I35" s="42">
        <v>0</v>
      </c>
      <c r="J35" s="42">
        <v>0</v>
      </c>
      <c r="K35" s="105"/>
      <c r="L35" s="105"/>
      <c r="M35" s="16"/>
      <c r="N35" s="16"/>
    </row>
    <row r="36" spans="1:14" ht="32.4" x14ac:dyDescent="0.3">
      <c r="A36" s="313"/>
      <c r="B36" s="313"/>
      <c r="C36" s="314"/>
      <c r="D36" s="15" t="s">
        <v>173</v>
      </c>
      <c r="E36" s="7"/>
      <c r="F36" s="11"/>
      <c r="G36" s="106"/>
      <c r="H36" s="11"/>
      <c r="I36" s="106"/>
      <c r="J36" s="106"/>
    </row>
    <row r="37" spans="1:14" x14ac:dyDescent="0.3">
      <c r="A37" s="313"/>
      <c r="B37" s="313"/>
      <c r="C37" s="314"/>
      <c r="D37" s="3" t="s">
        <v>174</v>
      </c>
      <c r="E37" s="7"/>
      <c r="F37" s="11"/>
      <c r="G37" s="106"/>
      <c r="H37" s="11"/>
      <c r="I37" s="106"/>
      <c r="J37" s="106"/>
    </row>
    <row r="38" spans="1:14" ht="24.9" customHeight="1" x14ac:dyDescent="0.3">
      <c r="A38" s="315" t="s">
        <v>25</v>
      </c>
      <c r="B38" s="315" t="s">
        <v>22</v>
      </c>
      <c r="C38" s="316" t="s">
        <v>103</v>
      </c>
      <c r="D38" s="12" t="s">
        <v>167</v>
      </c>
      <c r="E38" s="17">
        <f>SUM(F38:J38)</f>
        <v>180121.12000000002</v>
      </c>
      <c r="F38" s="8">
        <f>F39+F44+F45</f>
        <v>61509.42</v>
      </c>
      <c r="G38" s="48">
        <f>G39+G44+G45</f>
        <v>72484.800000000003</v>
      </c>
      <c r="H38" s="8">
        <f>H39</f>
        <v>41108.5</v>
      </c>
      <c r="I38" s="48">
        <f>I39+I44+I45</f>
        <v>2409.1999999999998</v>
      </c>
      <c r="J38" s="48">
        <f>J39+J44+J45</f>
        <v>2609.1999999999998</v>
      </c>
    </row>
    <row r="39" spans="1:14" ht="24.9" customHeight="1" x14ac:dyDescent="0.3">
      <c r="A39" s="315"/>
      <c r="B39" s="315"/>
      <c r="C39" s="317"/>
      <c r="D39" s="3" t="s">
        <v>168</v>
      </c>
      <c r="E39" s="7">
        <f>SUM(F39:J39)</f>
        <v>180121.12000000002</v>
      </c>
      <c r="F39" s="9">
        <f>F41+F42+F43</f>
        <v>61509.42</v>
      </c>
      <c r="G39" s="41">
        <f>G41+G42+G43</f>
        <v>72484.800000000003</v>
      </c>
      <c r="H39" s="9">
        <f>H41+H42+H43</f>
        <v>41108.5</v>
      </c>
      <c r="I39" s="41">
        <f t="shared" ref="I39:J39" si="8">I41+I42+I43</f>
        <v>2409.1999999999998</v>
      </c>
      <c r="J39" s="41">
        <f t="shared" si="8"/>
        <v>2609.1999999999998</v>
      </c>
    </row>
    <row r="40" spans="1:14" x14ac:dyDescent="0.3">
      <c r="A40" s="315"/>
      <c r="B40" s="315"/>
      <c r="C40" s="317"/>
      <c r="D40" s="15" t="s">
        <v>169</v>
      </c>
      <c r="E40" s="7"/>
      <c r="F40" s="9"/>
      <c r="G40" s="41"/>
      <c r="H40" s="9"/>
      <c r="I40" s="41"/>
      <c r="J40" s="41"/>
    </row>
    <row r="41" spans="1:14" ht="21.6" x14ac:dyDescent="0.3">
      <c r="A41" s="315"/>
      <c r="B41" s="315"/>
      <c r="C41" s="317"/>
      <c r="D41" s="15" t="s">
        <v>170</v>
      </c>
      <c r="E41" s="7">
        <f>SUM(F41:J41)</f>
        <v>20952.45</v>
      </c>
      <c r="F41" s="9">
        <v>1219.25</v>
      </c>
      <c r="G41" s="41">
        <f>'5'!N56+'5'!N59+'5'!N60+'5'!N67+'5'!N71+'5'!N74+'5'!N84+'5'!N80+'5'!N62</f>
        <v>14905.6</v>
      </c>
      <c r="H41" s="9">
        <f>'5'!O60+'5'!O67+'5'!O83+'5'!O84+'5'!O62+'5'!O74</f>
        <v>1609.2</v>
      </c>
      <c r="I41" s="41">
        <f>'5'!P60+'5'!P67+'5'!P83+'5'!P84+'5'!P62+'5'!P74</f>
        <v>1609.2</v>
      </c>
      <c r="J41" s="41">
        <f>'5'!Q60+'5'!Q67+'5'!Q83+'5'!Q84+'5'!Q62+'5'!Q74</f>
        <v>1609.2</v>
      </c>
    </row>
    <row r="42" spans="1:14" x14ac:dyDescent="0.3">
      <c r="A42" s="315"/>
      <c r="B42" s="315"/>
      <c r="C42" s="317"/>
      <c r="D42" s="15" t="s">
        <v>171</v>
      </c>
      <c r="E42" s="7">
        <f>SUM(F42:J42)</f>
        <v>159168.66999999998</v>
      </c>
      <c r="F42" s="9">
        <v>60290.17</v>
      </c>
      <c r="G42" s="41">
        <f>'5'!N58+'5'!N63+'5'!N79+'5'!N81+'5'!N82+'5'!N61</f>
        <v>57579.199999999997</v>
      </c>
      <c r="H42" s="9">
        <f>'5'!O58+'5'!O63+'5'!O79+'5'!O81+'5'!O82+'5'!O70</f>
        <v>39499.300000000003</v>
      </c>
      <c r="I42" s="41">
        <f>'5'!P58+'5'!P63+'5'!P79+'5'!P81+'5'!P82+'5'!P70</f>
        <v>800</v>
      </c>
      <c r="J42" s="41">
        <f>'5'!Q58+'5'!Q63+'5'!Q79+'5'!Q81+'5'!Q82+'5'!Q70</f>
        <v>1000</v>
      </c>
    </row>
    <row r="43" spans="1:14" x14ac:dyDescent="0.3">
      <c r="A43" s="315"/>
      <c r="B43" s="315"/>
      <c r="C43" s="317"/>
      <c r="D43" s="15" t="s">
        <v>172</v>
      </c>
      <c r="E43" s="10">
        <f>F43+G43+H43+I43+J43</f>
        <v>0</v>
      </c>
      <c r="F43" s="9"/>
      <c r="G43" s="41"/>
      <c r="H43" s="9"/>
      <c r="I43" s="41"/>
      <c r="J43" s="41"/>
    </row>
    <row r="44" spans="1:14" ht="32.4" x14ac:dyDescent="0.3">
      <c r="A44" s="315"/>
      <c r="B44" s="315"/>
      <c r="C44" s="317"/>
      <c r="D44" s="15" t="s">
        <v>173</v>
      </c>
      <c r="E44" s="7">
        <f>SUM(F44:J44)</f>
        <v>0</v>
      </c>
      <c r="F44" s="9">
        <v>0</v>
      </c>
      <c r="G44" s="41">
        <v>0</v>
      </c>
      <c r="H44" s="9">
        <v>0</v>
      </c>
      <c r="I44" s="41">
        <v>0</v>
      </c>
      <c r="J44" s="41">
        <v>0</v>
      </c>
    </row>
    <row r="45" spans="1:14" x14ac:dyDescent="0.3">
      <c r="A45" s="315"/>
      <c r="B45" s="315"/>
      <c r="C45" s="317"/>
      <c r="D45" s="3" t="s">
        <v>174</v>
      </c>
      <c r="E45" s="7"/>
      <c r="F45" s="18"/>
      <c r="G45" s="108"/>
      <c r="H45" s="18"/>
      <c r="I45" s="108"/>
      <c r="J45" s="108"/>
    </row>
    <row r="46" spans="1:14" s="44" customFormat="1" ht="15.75" customHeight="1" x14ac:dyDescent="0.25">
      <c r="A46" s="313" t="s">
        <v>25</v>
      </c>
      <c r="B46" s="313" t="s">
        <v>7</v>
      </c>
      <c r="C46" s="314" t="s">
        <v>127</v>
      </c>
      <c r="D46" s="21" t="s">
        <v>167</v>
      </c>
      <c r="E46" s="17">
        <f t="shared" ref="E46:J46" si="9">E47+E52+E53</f>
        <v>268897.91599999997</v>
      </c>
      <c r="F46" s="113">
        <f t="shared" si="9"/>
        <v>44643.67</v>
      </c>
      <c r="G46" s="114">
        <f>G47</f>
        <v>65219.745999999999</v>
      </c>
      <c r="H46" s="113">
        <f t="shared" si="9"/>
        <v>58602.5</v>
      </c>
      <c r="I46" s="114">
        <f t="shared" si="9"/>
        <v>50216</v>
      </c>
      <c r="J46" s="114">
        <f t="shared" si="9"/>
        <v>50216</v>
      </c>
      <c r="K46" s="109"/>
      <c r="L46" s="109"/>
    </row>
    <row r="47" spans="1:14" s="44" customFormat="1" ht="11.4" x14ac:dyDescent="0.25">
      <c r="A47" s="313"/>
      <c r="B47" s="313"/>
      <c r="C47" s="314"/>
      <c r="D47" s="3" t="s">
        <v>168</v>
      </c>
      <c r="E47" s="11">
        <f t="shared" ref="E47:J47" si="10">E49+E50+E51</f>
        <v>268663.68599999999</v>
      </c>
      <c r="F47" s="11">
        <f t="shared" si="10"/>
        <v>44409.439999999995</v>
      </c>
      <c r="G47" s="106">
        <f>G49+G50+G51</f>
        <v>65219.745999999999</v>
      </c>
      <c r="H47" s="11">
        <f t="shared" si="10"/>
        <v>58602.5</v>
      </c>
      <c r="I47" s="106">
        <f t="shared" si="10"/>
        <v>50216</v>
      </c>
      <c r="J47" s="106">
        <f t="shared" si="10"/>
        <v>50216</v>
      </c>
      <c r="K47" s="109"/>
      <c r="L47" s="109"/>
    </row>
    <row r="48" spans="1:14" s="44" customFormat="1" ht="11.4" x14ac:dyDescent="0.25">
      <c r="A48" s="313"/>
      <c r="B48" s="313"/>
      <c r="C48" s="314"/>
      <c r="D48" s="15" t="s">
        <v>169</v>
      </c>
      <c r="E48" s="7"/>
      <c r="F48" s="11"/>
      <c r="G48" s="106"/>
      <c r="H48" s="11"/>
      <c r="I48" s="106"/>
      <c r="J48" s="106"/>
      <c r="K48" s="169"/>
      <c r="L48" s="109"/>
    </row>
    <row r="49" spans="1:20" s="44" customFormat="1" ht="21.6" x14ac:dyDescent="0.25">
      <c r="A49" s="313"/>
      <c r="B49" s="313"/>
      <c r="C49" s="314"/>
      <c r="D49" s="15" t="s">
        <v>170</v>
      </c>
      <c r="E49" s="7">
        <f t="shared" ref="E49:E54" si="11">SUM(F49:J49)</f>
        <v>250474.02</v>
      </c>
      <c r="F49" s="115">
        <v>43483.02</v>
      </c>
      <c r="G49" s="116">
        <f>'5'!N87+'5'!N88+'5'!N89+'5'!N90++'5'!N92+'5'!N93+'5'!N94+'5'!N95+'5'!N96+'5'!N97+'5'!N98+'5'!N99+'5'!N100+'5'!N101+'5'!N102+'5'!N105+'5'!N107+'5'!N108+'5'!N109+'5'!N110+'5'!N111+'5'!N112+'5'!N113+'5'!N116+'5'!N117+'5'!N106</f>
        <v>53477.599999999999</v>
      </c>
      <c r="H49" s="115">
        <f>'5'!O87+'5'!O89+'5'!O90+'5'!O93+'5'!O97+'5'!O98+'5'!O99+'5'!O100+'5'!O101+'5'!O103+'5'!O105+'5'!O107+'5'!O108+'5'!O109+'5'!O112+'5'!O115+'5'!O117</f>
        <v>56389.4</v>
      </c>
      <c r="I49" s="116">
        <f>'5'!P87+'5'!P88+'5'!P89+'5'!P90++'5'!P92+'5'!P93+'5'!P94+'5'!P95+'5'!P96+'5'!P97+'5'!P98+'5'!P99+'5'!P100+'5'!P101+'5'!P102+'5'!P105+'5'!P107+'5'!P108+'5'!P109+'5'!P110+'5'!P111+'5'!P112+'5'!P113+'5'!P116+'5'!P117</f>
        <v>48562</v>
      </c>
      <c r="J49" s="116">
        <f>'5'!Q87+'5'!Q88+'5'!Q89+'5'!Q90++'5'!Q92+'5'!Q93+'5'!Q94+'5'!Q95+'5'!Q96+'5'!Q97+'5'!Q98+'5'!Q99+'5'!Q100+'5'!Q101+'5'!Q102+'5'!Q105+'5'!Q107+'5'!Q108+'5'!Q109+'5'!Q110+'5'!Q111+'5'!Q112+'5'!Q113+'5'!Q116+'5'!Q117</f>
        <v>48562</v>
      </c>
      <c r="K49" s="166"/>
      <c r="L49" s="166"/>
      <c r="M49" s="166"/>
      <c r="N49" s="166"/>
      <c r="O49" s="166"/>
      <c r="P49" s="166"/>
      <c r="Q49" s="166"/>
      <c r="R49" s="166"/>
      <c r="S49" s="166"/>
      <c r="T49" s="167"/>
    </row>
    <row r="50" spans="1:20" s="44" customFormat="1" ht="11.4" x14ac:dyDescent="0.25">
      <c r="A50" s="313"/>
      <c r="B50" s="313"/>
      <c r="C50" s="314"/>
      <c r="D50" s="15" t="s">
        <v>171</v>
      </c>
      <c r="E50" s="7">
        <f t="shared" si="11"/>
        <v>18189.666000000001</v>
      </c>
      <c r="F50" s="11">
        <v>926.42</v>
      </c>
      <c r="G50" s="106">
        <f>'5'!N91+'5'!N114+'5'!N104</f>
        <v>11742.146000000001</v>
      </c>
      <c r="H50" s="11">
        <f>'5'!O91+'5'!O106+'5'!O114+'5'!O104</f>
        <v>2213.1</v>
      </c>
      <c r="I50" s="106">
        <f>'5'!P91+'5'!P106+'5'!P114+'5'!P104</f>
        <v>1654</v>
      </c>
      <c r="J50" s="106">
        <f>'5'!Q91+'5'!Q106+'5'!Q114+'5'!Q104</f>
        <v>1654</v>
      </c>
      <c r="K50" s="168"/>
      <c r="L50" s="168"/>
      <c r="M50" s="168"/>
      <c r="N50" s="168"/>
      <c r="O50" s="168"/>
      <c r="P50" s="168"/>
      <c r="Q50" s="168"/>
      <c r="R50" s="168"/>
      <c r="S50" s="168"/>
      <c r="T50" s="167"/>
    </row>
    <row r="51" spans="1:20" s="44" customFormat="1" ht="11.4" x14ac:dyDescent="0.25">
      <c r="A51" s="313"/>
      <c r="B51" s="313"/>
      <c r="C51" s="314"/>
      <c r="D51" s="15" t="s">
        <v>172</v>
      </c>
      <c r="E51" s="7">
        <f t="shared" si="11"/>
        <v>0</v>
      </c>
      <c r="F51" s="115"/>
      <c r="G51" s="116"/>
      <c r="H51" s="115"/>
      <c r="I51" s="106"/>
      <c r="J51" s="106"/>
      <c r="K51" s="109"/>
      <c r="L51" s="169"/>
      <c r="M51" s="167"/>
      <c r="N51" s="167"/>
      <c r="O51" s="167"/>
      <c r="P51" s="167"/>
      <c r="Q51" s="167"/>
      <c r="R51" s="167"/>
      <c r="S51" s="167"/>
      <c r="T51" s="167"/>
    </row>
    <row r="52" spans="1:20" s="44" customFormat="1" ht="32.4" x14ac:dyDescent="0.25">
      <c r="A52" s="313"/>
      <c r="B52" s="313"/>
      <c r="C52" s="314"/>
      <c r="D52" s="15" t="s">
        <v>173</v>
      </c>
      <c r="E52" s="7">
        <f t="shared" si="11"/>
        <v>0</v>
      </c>
      <c r="F52" s="11"/>
      <c r="G52" s="106"/>
      <c r="H52" s="11"/>
      <c r="I52" s="106"/>
      <c r="J52" s="106"/>
      <c r="K52" s="109"/>
      <c r="L52" s="169"/>
      <c r="M52" s="167"/>
      <c r="N52" s="167"/>
      <c r="O52" s="167"/>
      <c r="P52" s="167"/>
      <c r="Q52" s="167"/>
      <c r="R52" s="167"/>
      <c r="S52" s="167"/>
      <c r="T52" s="167"/>
    </row>
    <row r="53" spans="1:20" s="44" customFormat="1" ht="11.4" x14ac:dyDescent="0.25">
      <c r="A53" s="313"/>
      <c r="B53" s="313"/>
      <c r="C53" s="314"/>
      <c r="D53" s="3" t="s">
        <v>174</v>
      </c>
      <c r="E53" s="7">
        <f t="shared" si="11"/>
        <v>234.23</v>
      </c>
      <c r="F53" s="11">
        <v>234.23</v>
      </c>
      <c r="G53" s="106"/>
      <c r="H53" s="11"/>
      <c r="I53" s="106"/>
      <c r="J53" s="106"/>
      <c r="K53" s="109"/>
      <c r="L53" s="169"/>
      <c r="M53" s="167"/>
      <c r="N53" s="167"/>
      <c r="O53" s="167"/>
      <c r="P53" s="167"/>
      <c r="Q53" s="167"/>
      <c r="R53" s="167"/>
      <c r="S53" s="167"/>
      <c r="T53" s="167"/>
    </row>
    <row r="54" spans="1:20" s="44" customFormat="1" ht="15" customHeight="1" x14ac:dyDescent="0.25">
      <c r="A54" s="313" t="s">
        <v>25</v>
      </c>
      <c r="B54" s="313" t="s">
        <v>29</v>
      </c>
      <c r="C54" s="325" t="str">
        <f>'[1]5'!$F$120</f>
        <v>Развитие транспортной системы (организация транспортного обслуживания населения, развитие дорожного хозяйства)</v>
      </c>
      <c r="D54" s="21" t="s">
        <v>167</v>
      </c>
      <c r="E54" s="17">
        <f t="shared" si="11"/>
        <v>870782.94000000006</v>
      </c>
      <c r="F54" s="8">
        <f>F55+F60+F61</f>
        <v>204093.84</v>
      </c>
      <c r="G54" s="48">
        <f>G55+G60+G61</f>
        <v>209605.3</v>
      </c>
      <c r="H54" s="8">
        <f>H55+H60+H61</f>
        <v>126567.5</v>
      </c>
      <c r="I54" s="48">
        <f>I55+I60+I61</f>
        <v>206403.5</v>
      </c>
      <c r="J54" s="48">
        <f>J55+J60+J61</f>
        <v>124112.8</v>
      </c>
      <c r="K54" s="109"/>
      <c r="L54" s="169"/>
      <c r="M54" s="167"/>
      <c r="N54" s="167"/>
      <c r="O54" s="167"/>
      <c r="P54" s="167"/>
      <c r="Q54" s="167"/>
      <c r="R54" s="167"/>
      <c r="S54" s="167"/>
      <c r="T54" s="167"/>
    </row>
    <row r="55" spans="1:20" s="44" customFormat="1" ht="15" customHeight="1" x14ac:dyDescent="0.25">
      <c r="A55" s="313"/>
      <c r="B55" s="313"/>
      <c r="C55" s="326"/>
      <c r="D55" s="3" t="s">
        <v>168</v>
      </c>
      <c r="E55" s="7">
        <f t="shared" ref="E55:J55" si="12">E57+E58+E59</f>
        <v>779611.14</v>
      </c>
      <c r="F55" s="10">
        <f t="shared" si="12"/>
        <v>204093.84</v>
      </c>
      <c r="G55" s="42">
        <f t="shared" si="12"/>
        <v>209605.3</v>
      </c>
      <c r="H55" s="10">
        <f t="shared" si="12"/>
        <v>126567.5</v>
      </c>
      <c r="I55" s="42">
        <f t="shared" si="12"/>
        <v>206403.5</v>
      </c>
      <c r="J55" s="42">
        <f t="shared" si="12"/>
        <v>124112.8</v>
      </c>
      <c r="K55" s="109"/>
      <c r="L55" s="109"/>
    </row>
    <row r="56" spans="1:20" s="44" customFormat="1" ht="15" customHeight="1" x14ac:dyDescent="0.25">
      <c r="A56" s="313"/>
      <c r="B56" s="313"/>
      <c r="C56" s="326"/>
      <c r="D56" s="15" t="s">
        <v>169</v>
      </c>
      <c r="E56" s="7"/>
      <c r="F56" s="9"/>
      <c r="G56" s="41"/>
      <c r="H56" s="9"/>
      <c r="I56" s="41"/>
      <c r="J56" s="41"/>
      <c r="K56" s="109"/>
      <c r="L56" s="109"/>
    </row>
    <row r="57" spans="1:20" s="44" customFormat="1" ht="23.25" customHeight="1" x14ac:dyDescent="0.25">
      <c r="A57" s="313"/>
      <c r="B57" s="313"/>
      <c r="C57" s="326"/>
      <c r="D57" s="15" t="s">
        <v>170</v>
      </c>
      <c r="E57" s="7">
        <f>SUM(F57:J57)</f>
        <v>155109.31</v>
      </c>
      <c r="F57" s="9">
        <v>24981.11</v>
      </c>
      <c r="G57" s="41">
        <f>'5'!N126+'5'!N128+'5'!N130+'5'!N131+'5'!N136+'5'!N138+'5'!N142+'5'!N143+'5'!N144</f>
        <v>67068.2</v>
      </c>
      <c r="H57" s="9">
        <f>'5'!O126+'5'!O128+'5'!O130+'5'!O131+'5'!O136+'5'!O138+'5'!O142+'5'!O143+'5'!O144</f>
        <v>21020</v>
      </c>
      <c r="I57" s="41">
        <f>'5'!P126+'5'!P128+'5'!P130+'5'!P131+'5'!P136+'5'!P138+'5'!P142+'5'!P143+'5'!P144</f>
        <v>21020</v>
      </c>
      <c r="J57" s="41">
        <f>'5'!Q126+'5'!Q128+'5'!Q130+'5'!Q131+'5'!Q136+'5'!Q138+'5'!Q142+'5'!Q143+'5'!Q144</f>
        <v>21020</v>
      </c>
      <c r="K57" s="109"/>
      <c r="L57" s="109"/>
    </row>
    <row r="58" spans="1:20" s="44" customFormat="1" ht="15" customHeight="1" x14ac:dyDescent="0.25">
      <c r="A58" s="313"/>
      <c r="B58" s="313"/>
      <c r="C58" s="326"/>
      <c r="D58" s="15" t="s">
        <v>171</v>
      </c>
      <c r="E58" s="7">
        <f>SUM(F58:J58)</f>
        <v>504147.8</v>
      </c>
      <c r="F58" s="95">
        <v>58758.7</v>
      </c>
      <c r="G58" s="110">
        <f>'5'!N135+'5'!N124</f>
        <v>51365.3</v>
      </c>
      <c r="H58" s="95">
        <f>'5'!O135+'5'!O124</f>
        <v>105547.5</v>
      </c>
      <c r="I58" s="110">
        <f>'5'!P135+'5'!P124+'5'!P134</f>
        <v>185383.5</v>
      </c>
      <c r="J58" s="110">
        <f>'5'!Q135+'5'!Q124+'5'!Q134</f>
        <v>103092.8</v>
      </c>
      <c r="K58" s="109"/>
      <c r="L58" s="109"/>
    </row>
    <row r="59" spans="1:20" s="44" customFormat="1" ht="15" customHeight="1" x14ac:dyDescent="0.25">
      <c r="A59" s="313"/>
      <c r="B59" s="313"/>
      <c r="C59" s="326"/>
      <c r="D59" s="15" t="s">
        <v>172</v>
      </c>
      <c r="E59" s="10">
        <f>F59</f>
        <v>120354.03</v>
      </c>
      <c r="F59" s="10">
        <v>120354.03</v>
      </c>
      <c r="G59" s="42">
        <f>'5'!N140</f>
        <v>91171.8</v>
      </c>
      <c r="H59" s="10">
        <f>'5'!O140</f>
        <v>0</v>
      </c>
      <c r="I59" s="42"/>
      <c r="J59" s="42">
        <f>'5'!Q140</f>
        <v>0</v>
      </c>
      <c r="K59" s="109"/>
      <c r="L59" s="109"/>
    </row>
    <row r="60" spans="1:20" s="44" customFormat="1" ht="35.25" customHeight="1" x14ac:dyDescent="0.25">
      <c r="A60" s="313"/>
      <c r="B60" s="313"/>
      <c r="C60" s="326"/>
      <c r="D60" s="15" t="s">
        <v>173</v>
      </c>
      <c r="E60" s="7">
        <f>SUM(F60:J60)</f>
        <v>0</v>
      </c>
      <c r="F60" s="10">
        <v>0</v>
      </c>
      <c r="G60" s="42">
        <v>0</v>
      </c>
      <c r="H60" s="10">
        <v>0</v>
      </c>
      <c r="I60" s="42">
        <v>0</v>
      </c>
      <c r="J60" s="42">
        <v>0</v>
      </c>
      <c r="K60" s="109"/>
      <c r="L60" s="109"/>
    </row>
    <row r="61" spans="1:20" ht="19.5" customHeight="1" x14ac:dyDescent="0.3">
      <c r="A61" s="313"/>
      <c r="B61" s="313"/>
      <c r="C61" s="326"/>
      <c r="D61" s="3" t="s">
        <v>174</v>
      </c>
      <c r="E61" s="7"/>
      <c r="F61" s="117"/>
      <c r="G61" s="118"/>
      <c r="H61" s="117"/>
      <c r="I61" s="118"/>
      <c r="J61" s="118"/>
    </row>
    <row r="62" spans="1:20" x14ac:dyDescent="0.3">
      <c r="A62" s="318" t="s">
        <v>25</v>
      </c>
      <c r="B62" s="318" t="s">
        <v>30</v>
      </c>
      <c r="C62" s="322" t="s">
        <v>158</v>
      </c>
      <c r="D62" s="12" t="s">
        <v>167</v>
      </c>
      <c r="E62" s="19">
        <f>SUM(F62:J62)</f>
        <v>34634.080000000002</v>
      </c>
      <c r="F62" s="8">
        <f>F63</f>
        <v>9559.3799999999992</v>
      </c>
      <c r="G62" s="48">
        <f>G63</f>
        <v>7921.9999999999991</v>
      </c>
      <c r="H62" s="8">
        <f>H63</f>
        <v>5680.9</v>
      </c>
      <c r="I62" s="48">
        <f>I63</f>
        <v>5735.9</v>
      </c>
      <c r="J62" s="48">
        <f>J63</f>
        <v>5735.9</v>
      </c>
    </row>
    <row r="63" spans="1:20" x14ac:dyDescent="0.3">
      <c r="A63" s="319"/>
      <c r="B63" s="319"/>
      <c r="C63" s="323"/>
      <c r="D63" s="3" t="s">
        <v>168</v>
      </c>
      <c r="E63" s="7">
        <f>SUM(F63:J63)</f>
        <v>34634.080000000002</v>
      </c>
      <c r="F63" s="9">
        <f>F65+F66</f>
        <v>9559.3799999999992</v>
      </c>
      <c r="G63" s="41">
        <f>G65+G66</f>
        <v>7921.9999999999991</v>
      </c>
      <c r="H63" s="9">
        <f>H65+H66</f>
        <v>5680.9</v>
      </c>
      <c r="I63" s="41">
        <f>I65+I66</f>
        <v>5735.9</v>
      </c>
      <c r="J63" s="41">
        <f>J65+J66</f>
        <v>5735.9</v>
      </c>
    </row>
    <row r="64" spans="1:20" x14ac:dyDescent="0.3">
      <c r="A64" s="319"/>
      <c r="B64" s="319"/>
      <c r="C64" s="323"/>
      <c r="D64" s="15" t="s">
        <v>169</v>
      </c>
      <c r="E64" s="7"/>
      <c r="F64" s="9"/>
      <c r="G64" s="41"/>
      <c r="H64" s="9"/>
      <c r="I64" s="41"/>
      <c r="J64" s="41"/>
    </row>
    <row r="65" spans="1:10" ht="21.6" x14ac:dyDescent="0.3">
      <c r="A65" s="319"/>
      <c r="B65" s="319"/>
      <c r="C65" s="324"/>
      <c r="D65" s="15" t="s">
        <v>170</v>
      </c>
      <c r="E65" s="7">
        <f>SUM(F65:J65)</f>
        <v>34634.080000000002</v>
      </c>
      <c r="F65" s="9">
        <v>9559.3799999999992</v>
      </c>
      <c r="G65" s="41">
        <f>'5'!N145</f>
        <v>7921.9999999999991</v>
      </c>
      <c r="H65" s="9">
        <f>'5'!O145</f>
        <v>5680.9</v>
      </c>
      <c r="I65" s="41">
        <f>'5'!P145</f>
        <v>5735.9</v>
      </c>
      <c r="J65" s="41">
        <f>'5'!Q145</f>
        <v>5735.9</v>
      </c>
    </row>
    <row r="66" spans="1:10" x14ac:dyDescent="0.3">
      <c r="A66" s="319"/>
      <c r="B66" s="319"/>
      <c r="C66" s="324"/>
      <c r="D66" s="15" t="s">
        <v>171</v>
      </c>
      <c r="E66" s="7"/>
      <c r="F66" s="119"/>
      <c r="G66" s="120"/>
      <c r="H66" s="119"/>
      <c r="I66" s="120"/>
      <c r="J66" s="120"/>
    </row>
    <row r="67" spans="1:10" x14ac:dyDescent="0.3">
      <c r="A67" s="320"/>
      <c r="B67" s="320"/>
      <c r="C67" s="320"/>
      <c r="D67" s="15" t="s">
        <v>175</v>
      </c>
      <c r="E67" s="121"/>
      <c r="F67" s="121"/>
      <c r="G67" s="122"/>
      <c r="H67" s="121"/>
      <c r="I67" s="122"/>
      <c r="J67" s="122"/>
    </row>
    <row r="68" spans="1:10" ht="32.4" x14ac:dyDescent="0.3">
      <c r="A68" s="320"/>
      <c r="B68" s="320"/>
      <c r="C68" s="320"/>
      <c r="D68" s="15" t="s">
        <v>173</v>
      </c>
      <c r="E68" s="20"/>
      <c r="F68" s="20"/>
      <c r="G68" s="111"/>
      <c r="H68" s="20"/>
      <c r="I68" s="111"/>
      <c r="J68" s="111"/>
    </row>
    <row r="69" spans="1:10" x14ac:dyDescent="0.3">
      <c r="A69" s="321"/>
      <c r="B69" s="321"/>
      <c r="C69" s="321"/>
      <c r="D69" s="3" t="s">
        <v>174</v>
      </c>
      <c r="E69" s="20"/>
      <c r="F69" s="20"/>
      <c r="G69" s="111"/>
      <c r="H69" s="20"/>
      <c r="I69" s="111"/>
      <c r="J69" s="111"/>
    </row>
    <row r="70" spans="1:10" x14ac:dyDescent="0.3">
      <c r="J70" s="112"/>
    </row>
  </sheetData>
  <mergeCells count="36">
    <mergeCell ref="A62:A69"/>
    <mergeCell ref="B62:B69"/>
    <mergeCell ref="C62:C69"/>
    <mergeCell ref="A46:A53"/>
    <mergeCell ref="B46:B53"/>
    <mergeCell ref="C46:C53"/>
    <mergeCell ref="A54:A61"/>
    <mergeCell ref="B54:B61"/>
    <mergeCell ref="C54:C61"/>
    <mergeCell ref="A30:A37"/>
    <mergeCell ref="B30:B37"/>
    <mergeCell ref="C30:C37"/>
    <mergeCell ref="A38:A45"/>
    <mergeCell ref="B38:B45"/>
    <mergeCell ref="C38:C45"/>
    <mergeCell ref="A14:A21"/>
    <mergeCell ref="B14:B21"/>
    <mergeCell ref="C14:C21"/>
    <mergeCell ref="A22:A29"/>
    <mergeCell ref="B22:B29"/>
    <mergeCell ref="C22:C29"/>
    <mergeCell ref="A11:B12"/>
    <mergeCell ref="C11:C13"/>
    <mergeCell ref="D11:D13"/>
    <mergeCell ref="E11:J11"/>
    <mergeCell ref="E12:E13"/>
    <mergeCell ref="F12:F13"/>
    <mergeCell ref="G12:G13"/>
    <mergeCell ref="H12:H13"/>
    <mergeCell ref="I12:I13"/>
    <mergeCell ref="J12:J13"/>
    <mergeCell ref="A6:J6"/>
    <mergeCell ref="A8:D8"/>
    <mergeCell ref="E8:K8"/>
    <mergeCell ref="A9:D9"/>
    <mergeCell ref="E9:J9"/>
  </mergeCells>
  <pageMargins left="0.11811023622047245" right="0.11811023622047245" top="0.9448818897637796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2014-06-18T05:09:01Z</cp:lastPrinted>
  <dcterms:created xsi:type="dcterms:W3CDTF">2006-09-28T05:33:49Z</dcterms:created>
  <dcterms:modified xsi:type="dcterms:W3CDTF">2022-04-27T07:20:48Z</dcterms:modified>
</cp:coreProperties>
</file>